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2_ncr:500000_{52C6BB3E-77A5-4C1E-82A8-22EBCAD16E1F}" xr6:coauthVersionLast="31" xr6:coauthVersionMax="31" xr10:uidLastSave="{00000000-0000-0000-0000-000000000000}"/>
  <bookViews>
    <workbookView xWindow="720" yWindow="372" windowWidth="22752" windowHeight="10788" tabRatio="672" activeTab="2" xr2:uid="{00000000-000D-0000-FFFF-FFFF00000000}"/>
  </bookViews>
  <sheets>
    <sheet name="I." sheetId="12" r:id="rId1"/>
    <sheet name="II." sheetId="11" r:id="rId2"/>
    <sheet name="III." sheetId="1" r:id="rId3"/>
    <sheet name="IV." sheetId="2" state="hidden" r:id="rId4"/>
    <sheet name="V." sheetId="3" state="hidden" r:id="rId5"/>
    <sheet name="VI." sheetId="4" state="hidden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8" sheetId="13" r:id="rId13"/>
  </sheets>
  <calcPr calcId="162913"/>
</workbook>
</file>

<file path=xl/calcChain.xml><?xml version="1.0" encoding="utf-8"?>
<calcChain xmlns="http://schemas.openxmlformats.org/spreadsheetml/2006/main">
  <c r="J349" i="13" l="1"/>
  <c r="J347" i="13"/>
  <c r="J345" i="13"/>
  <c r="J343" i="13"/>
  <c r="J341" i="13"/>
  <c r="J339" i="13"/>
  <c r="J337" i="13"/>
  <c r="J335" i="13"/>
  <c r="J333" i="13"/>
  <c r="J331" i="13"/>
  <c r="J329" i="13"/>
  <c r="J327" i="13"/>
  <c r="J325" i="13"/>
  <c r="J323" i="13"/>
  <c r="J321" i="13"/>
  <c r="J319" i="13"/>
  <c r="J317" i="13"/>
  <c r="J315" i="13"/>
  <c r="J313" i="13"/>
  <c r="J311" i="13"/>
  <c r="J309" i="13"/>
  <c r="J307" i="13"/>
  <c r="J305" i="13"/>
  <c r="J303" i="13"/>
  <c r="J301" i="13"/>
  <c r="J299" i="13"/>
  <c r="J297" i="13"/>
  <c r="J295" i="13"/>
  <c r="J293" i="13"/>
  <c r="J291" i="13"/>
  <c r="J286" i="13"/>
  <c r="J284" i="13"/>
  <c r="J282" i="13"/>
  <c r="J280" i="13"/>
  <c r="J278" i="13"/>
  <c r="J276" i="13"/>
  <c r="J274" i="13"/>
  <c r="J272" i="13"/>
  <c r="J270" i="13"/>
  <c r="J267" i="13"/>
  <c r="J265" i="13"/>
  <c r="J263" i="13"/>
  <c r="J261" i="13"/>
  <c r="J259" i="13"/>
  <c r="J257" i="13"/>
  <c r="J255" i="13"/>
  <c r="J253" i="13"/>
  <c r="J251" i="13"/>
  <c r="J249" i="13"/>
  <c r="J247" i="13"/>
  <c r="J245" i="13"/>
  <c r="J240" i="13"/>
  <c r="J238" i="13"/>
  <c r="J236" i="13"/>
  <c r="J234" i="13"/>
  <c r="J232" i="13"/>
  <c r="J230" i="13"/>
  <c r="J228" i="13"/>
  <c r="J226" i="13"/>
  <c r="J224" i="13"/>
  <c r="J222" i="13"/>
  <c r="J220" i="13"/>
  <c r="J218" i="13"/>
  <c r="J216" i="13"/>
  <c r="J214" i="13"/>
  <c r="J212" i="13"/>
  <c r="J210" i="13"/>
  <c r="J208" i="13"/>
  <c r="J206" i="13"/>
  <c r="J204" i="13"/>
  <c r="J202" i="13"/>
  <c r="J200" i="13"/>
  <c r="J198" i="13"/>
  <c r="J196" i="13"/>
  <c r="J193" i="13"/>
  <c r="J191" i="13"/>
  <c r="J189" i="13"/>
  <c r="J187" i="13"/>
  <c r="J185" i="13"/>
  <c r="J183" i="13"/>
  <c r="J181" i="13"/>
  <c r="J179" i="13"/>
  <c r="J177" i="13"/>
  <c r="J175" i="13"/>
  <c r="J173" i="13"/>
  <c r="J171" i="13"/>
  <c r="J169" i="13"/>
  <c r="J167" i="13"/>
  <c r="J165" i="13"/>
  <c r="J163" i="13"/>
  <c r="J161" i="13"/>
  <c r="J156" i="13"/>
  <c r="J154" i="13"/>
  <c r="J152" i="13"/>
  <c r="J150" i="13"/>
  <c r="J147" i="13"/>
  <c r="J145" i="13"/>
  <c r="J143" i="13"/>
  <c r="J141" i="13"/>
  <c r="J139" i="13"/>
  <c r="J137" i="13"/>
  <c r="J132" i="13"/>
  <c r="J130" i="13"/>
  <c r="J128" i="13"/>
  <c r="J126" i="13"/>
  <c r="J124" i="13"/>
  <c r="J122" i="13"/>
  <c r="J120" i="13"/>
  <c r="J118" i="13"/>
  <c r="J115" i="13"/>
  <c r="J113" i="13"/>
  <c r="J111" i="13"/>
  <c r="J108" i="13"/>
  <c r="J106" i="13"/>
  <c r="J104" i="13"/>
  <c r="J102" i="13"/>
  <c r="J100" i="13"/>
  <c r="J98" i="13"/>
  <c r="J95" i="13"/>
  <c r="J93" i="13"/>
  <c r="J91" i="13"/>
  <c r="J89" i="13"/>
  <c r="J87" i="13"/>
  <c r="J82" i="13"/>
  <c r="J80" i="13"/>
  <c r="J78" i="13"/>
  <c r="J76" i="13"/>
  <c r="J74" i="13"/>
  <c r="J72" i="13"/>
  <c r="J70" i="13"/>
  <c r="J68" i="13"/>
  <c r="J66" i="13"/>
  <c r="J64" i="13"/>
  <c r="J62" i="13"/>
  <c r="J60" i="13"/>
  <c r="J57" i="13"/>
  <c r="J55" i="13"/>
  <c r="J53" i="13"/>
  <c r="J51" i="13"/>
  <c r="J49" i="13"/>
  <c r="J47" i="13"/>
  <c r="J45" i="13"/>
  <c r="J43" i="13"/>
  <c r="J41" i="13"/>
  <c r="I41" i="13" s="1"/>
  <c r="P352" i="3"/>
  <c r="M352" i="3"/>
  <c r="J352" i="3"/>
  <c r="P351" i="3"/>
  <c r="Q351" i="3" s="1"/>
  <c r="M351" i="3"/>
  <c r="J351" i="3"/>
  <c r="P350" i="3"/>
  <c r="M350" i="3"/>
  <c r="J350" i="3"/>
  <c r="P349" i="3"/>
  <c r="M349" i="3"/>
  <c r="J349" i="3"/>
  <c r="P348" i="3"/>
  <c r="M348" i="3"/>
  <c r="J348" i="3"/>
  <c r="P347" i="3"/>
  <c r="Q347" i="3" s="1"/>
  <c r="M347" i="3"/>
  <c r="J347" i="3"/>
  <c r="P346" i="3"/>
  <c r="M346" i="3"/>
  <c r="J346" i="3"/>
  <c r="P345" i="3"/>
  <c r="M345" i="3"/>
  <c r="J345" i="3"/>
  <c r="P344" i="3"/>
  <c r="M344" i="3"/>
  <c r="J344" i="3"/>
  <c r="P343" i="3"/>
  <c r="Q343" i="3" s="1"/>
  <c r="M343" i="3"/>
  <c r="J343" i="3"/>
  <c r="P342" i="3"/>
  <c r="M342" i="3"/>
  <c r="J342" i="3"/>
  <c r="P341" i="3"/>
  <c r="M341" i="3"/>
  <c r="J341" i="3"/>
  <c r="P340" i="3"/>
  <c r="M340" i="3"/>
  <c r="J340" i="3"/>
  <c r="P339" i="3"/>
  <c r="Q339" i="3" s="1"/>
  <c r="M339" i="3"/>
  <c r="J339" i="3"/>
  <c r="P338" i="3"/>
  <c r="M338" i="3"/>
  <c r="J338" i="3"/>
  <c r="P337" i="3"/>
  <c r="M337" i="3"/>
  <c r="J337" i="3"/>
  <c r="P336" i="3"/>
  <c r="M336" i="3"/>
  <c r="J336" i="3"/>
  <c r="P335" i="3"/>
  <c r="Q335" i="3" s="1"/>
  <c r="M335" i="3"/>
  <c r="J335" i="3"/>
  <c r="P334" i="3"/>
  <c r="M334" i="3"/>
  <c r="J334" i="3"/>
  <c r="P333" i="3"/>
  <c r="M333" i="3"/>
  <c r="J333" i="3"/>
  <c r="P332" i="3"/>
  <c r="M332" i="3"/>
  <c r="J332" i="3"/>
  <c r="P331" i="3"/>
  <c r="Q331" i="3" s="1"/>
  <c r="M331" i="3"/>
  <c r="J331" i="3"/>
  <c r="P330" i="3"/>
  <c r="M330" i="3"/>
  <c r="J330" i="3"/>
  <c r="P329" i="3"/>
  <c r="M329" i="3"/>
  <c r="J329" i="3"/>
  <c r="P328" i="3"/>
  <c r="M328" i="3"/>
  <c r="J328" i="3"/>
  <c r="P327" i="3"/>
  <c r="Q327" i="3" s="1"/>
  <c r="M327" i="3"/>
  <c r="J327" i="3"/>
  <c r="P326" i="3"/>
  <c r="M326" i="3"/>
  <c r="J326" i="3"/>
  <c r="P325" i="3"/>
  <c r="M325" i="3"/>
  <c r="J325" i="3"/>
  <c r="O324" i="3"/>
  <c r="N324" i="3"/>
  <c r="P324" i="3" s="1"/>
  <c r="L324" i="3"/>
  <c r="K324" i="3"/>
  <c r="I324" i="3"/>
  <c r="H324" i="3"/>
  <c r="G324" i="3"/>
  <c r="F324" i="3"/>
  <c r="J324" i="3" s="1"/>
  <c r="E324" i="3"/>
  <c r="O323" i="3"/>
  <c r="O291" i="3" s="1"/>
  <c r="N323" i="3"/>
  <c r="L323" i="3"/>
  <c r="K323" i="3"/>
  <c r="M323" i="3" s="1"/>
  <c r="I323" i="3"/>
  <c r="H323" i="3"/>
  <c r="G323" i="3"/>
  <c r="F323" i="3"/>
  <c r="E323" i="3"/>
  <c r="J323" i="3" s="1"/>
  <c r="P322" i="3"/>
  <c r="Q322" i="3" s="1"/>
  <c r="M322" i="3"/>
  <c r="J322" i="3"/>
  <c r="P321" i="3"/>
  <c r="Q321" i="3" s="1"/>
  <c r="M321" i="3"/>
  <c r="J321" i="3"/>
  <c r="P320" i="3"/>
  <c r="Q320" i="3" s="1"/>
  <c r="M320" i="3"/>
  <c r="J320" i="3"/>
  <c r="P319" i="3"/>
  <c r="Q319" i="3" s="1"/>
  <c r="M319" i="3"/>
  <c r="J319" i="3"/>
  <c r="P318" i="3"/>
  <c r="Q318" i="3" s="1"/>
  <c r="M318" i="3"/>
  <c r="J318" i="3"/>
  <c r="P317" i="3"/>
  <c r="Q317" i="3" s="1"/>
  <c r="M317" i="3"/>
  <c r="J317" i="3"/>
  <c r="P316" i="3"/>
  <c r="Q316" i="3" s="1"/>
  <c r="M316" i="3"/>
  <c r="J316" i="3"/>
  <c r="P315" i="3"/>
  <c r="Q315" i="3" s="1"/>
  <c r="M315" i="3"/>
  <c r="J315" i="3"/>
  <c r="P314" i="3"/>
  <c r="Q314" i="3" s="1"/>
  <c r="M314" i="3"/>
  <c r="J314" i="3"/>
  <c r="P313" i="3"/>
  <c r="Q313" i="3" s="1"/>
  <c r="M313" i="3"/>
  <c r="J313" i="3"/>
  <c r="P312" i="3"/>
  <c r="Q312" i="3" s="1"/>
  <c r="M312" i="3"/>
  <c r="J312" i="3"/>
  <c r="P311" i="3"/>
  <c r="Q311" i="3" s="1"/>
  <c r="M311" i="3"/>
  <c r="J311" i="3"/>
  <c r="P310" i="3"/>
  <c r="Q310" i="3" s="1"/>
  <c r="M310" i="3"/>
  <c r="J310" i="3"/>
  <c r="P309" i="3"/>
  <c r="Q309" i="3" s="1"/>
  <c r="M309" i="3"/>
  <c r="J309" i="3"/>
  <c r="P308" i="3"/>
  <c r="Q308" i="3" s="1"/>
  <c r="M308" i="3"/>
  <c r="J308" i="3"/>
  <c r="P307" i="3"/>
  <c r="Q307" i="3" s="1"/>
  <c r="M307" i="3"/>
  <c r="J307" i="3"/>
  <c r="P306" i="3"/>
  <c r="Q306" i="3" s="1"/>
  <c r="M306" i="3"/>
  <c r="J306" i="3"/>
  <c r="P305" i="3"/>
  <c r="Q305" i="3" s="1"/>
  <c r="M305" i="3"/>
  <c r="J305" i="3"/>
  <c r="P304" i="3"/>
  <c r="Q304" i="3" s="1"/>
  <c r="M304" i="3"/>
  <c r="J304" i="3"/>
  <c r="P303" i="3"/>
  <c r="Q303" i="3" s="1"/>
  <c r="M303" i="3"/>
  <c r="J303" i="3"/>
  <c r="P302" i="3"/>
  <c r="Q302" i="3" s="1"/>
  <c r="M302" i="3"/>
  <c r="J302" i="3"/>
  <c r="P301" i="3"/>
  <c r="Q301" i="3" s="1"/>
  <c r="M301" i="3"/>
  <c r="J301" i="3"/>
  <c r="P300" i="3"/>
  <c r="O300" i="3"/>
  <c r="N300" i="3"/>
  <c r="L300" i="3"/>
  <c r="L292" i="3" s="1"/>
  <c r="K300" i="3"/>
  <c r="I300" i="3"/>
  <c r="I292" i="3" s="1"/>
  <c r="H300" i="3"/>
  <c r="H292" i="3" s="1"/>
  <c r="G300" i="3"/>
  <c r="F300" i="3"/>
  <c r="E300" i="3"/>
  <c r="O299" i="3"/>
  <c r="N299" i="3"/>
  <c r="M299" i="3"/>
  <c r="L299" i="3"/>
  <c r="K299" i="3"/>
  <c r="I299" i="3"/>
  <c r="I291" i="3" s="1"/>
  <c r="H299" i="3"/>
  <c r="G299" i="3"/>
  <c r="F299" i="3"/>
  <c r="F291" i="3" s="1"/>
  <c r="E299" i="3"/>
  <c r="E291" i="3" s="1"/>
  <c r="J291" i="3" s="1"/>
  <c r="P298" i="3"/>
  <c r="M298" i="3"/>
  <c r="J298" i="3"/>
  <c r="P297" i="3"/>
  <c r="Q297" i="3" s="1"/>
  <c r="M297" i="3"/>
  <c r="J297" i="3"/>
  <c r="P296" i="3"/>
  <c r="M296" i="3"/>
  <c r="J296" i="3"/>
  <c r="P295" i="3"/>
  <c r="M295" i="3"/>
  <c r="J295" i="3"/>
  <c r="P294" i="3"/>
  <c r="M294" i="3"/>
  <c r="J294" i="3"/>
  <c r="P293" i="3"/>
  <c r="Q293" i="3" s="1"/>
  <c r="M293" i="3"/>
  <c r="J293" i="3"/>
  <c r="O292" i="3"/>
  <c r="N292" i="3"/>
  <c r="P292" i="3" s="1"/>
  <c r="G292" i="3"/>
  <c r="F292" i="3"/>
  <c r="L291" i="3"/>
  <c r="K291" i="3"/>
  <c r="M291" i="3" s="1"/>
  <c r="H291" i="3"/>
  <c r="G291" i="3"/>
  <c r="P289" i="3"/>
  <c r="Q289" i="3" s="1"/>
  <c r="J289" i="3"/>
  <c r="P288" i="3"/>
  <c r="M288" i="3"/>
  <c r="J288" i="3"/>
  <c r="P287" i="3"/>
  <c r="M287" i="3"/>
  <c r="J287" i="3"/>
  <c r="P286" i="3"/>
  <c r="Q286" i="3" s="1"/>
  <c r="M286" i="3"/>
  <c r="J286" i="3"/>
  <c r="P285" i="3"/>
  <c r="M285" i="3"/>
  <c r="J285" i="3"/>
  <c r="P284" i="3"/>
  <c r="M284" i="3"/>
  <c r="J284" i="3"/>
  <c r="P283" i="3"/>
  <c r="Q283" i="3" s="1"/>
  <c r="M283" i="3"/>
  <c r="J283" i="3"/>
  <c r="Q282" i="3"/>
  <c r="P282" i="3"/>
  <c r="M282" i="3"/>
  <c r="J282" i="3"/>
  <c r="Q281" i="3"/>
  <c r="P281" i="3"/>
  <c r="M281" i="3"/>
  <c r="J281" i="3"/>
  <c r="Q280" i="3"/>
  <c r="P280" i="3"/>
  <c r="M280" i="3"/>
  <c r="J280" i="3"/>
  <c r="Q279" i="3"/>
  <c r="P279" i="3"/>
  <c r="M279" i="3"/>
  <c r="J279" i="3"/>
  <c r="Q278" i="3"/>
  <c r="P278" i="3"/>
  <c r="M278" i="3"/>
  <c r="J278" i="3"/>
  <c r="P277" i="3"/>
  <c r="M277" i="3"/>
  <c r="J277" i="3"/>
  <c r="P276" i="3"/>
  <c r="M276" i="3"/>
  <c r="J276" i="3"/>
  <c r="P275" i="3"/>
  <c r="M275" i="3"/>
  <c r="J275" i="3"/>
  <c r="P274" i="3"/>
  <c r="Q274" i="3" s="1"/>
  <c r="M274" i="3"/>
  <c r="J274" i="3"/>
  <c r="P273" i="3"/>
  <c r="M273" i="3"/>
  <c r="P272" i="3"/>
  <c r="M272" i="3"/>
  <c r="J272" i="3"/>
  <c r="O271" i="3"/>
  <c r="N271" i="3"/>
  <c r="L271" i="3"/>
  <c r="K271" i="3"/>
  <c r="M271" i="3" s="1"/>
  <c r="I271" i="3"/>
  <c r="H271" i="3"/>
  <c r="G271" i="3"/>
  <c r="F271" i="3"/>
  <c r="J271" i="3" s="1"/>
  <c r="E271" i="3"/>
  <c r="O270" i="3"/>
  <c r="P270" i="3" s="1"/>
  <c r="N270" i="3"/>
  <c r="L270" i="3"/>
  <c r="K270" i="3"/>
  <c r="M270" i="3" s="1"/>
  <c r="I270" i="3"/>
  <c r="H270" i="3"/>
  <c r="G270" i="3"/>
  <c r="F270" i="3"/>
  <c r="E270" i="3"/>
  <c r="Q268" i="3"/>
  <c r="P268" i="3"/>
  <c r="M268" i="3"/>
  <c r="J268" i="3"/>
  <c r="Q267" i="3"/>
  <c r="P267" i="3"/>
  <c r="M267" i="3"/>
  <c r="J267" i="3"/>
  <c r="Q266" i="3"/>
  <c r="P266" i="3"/>
  <c r="M266" i="3"/>
  <c r="J266" i="3"/>
  <c r="Q265" i="3"/>
  <c r="P265" i="3"/>
  <c r="M265" i="3"/>
  <c r="J265" i="3"/>
  <c r="Q264" i="3"/>
  <c r="P264" i="3"/>
  <c r="M264" i="3"/>
  <c r="J264" i="3"/>
  <c r="Q263" i="3"/>
  <c r="P263" i="3"/>
  <c r="M263" i="3"/>
  <c r="J263" i="3"/>
  <c r="Q262" i="3"/>
  <c r="P262" i="3"/>
  <c r="M262" i="3"/>
  <c r="J262" i="3"/>
  <c r="Q261" i="3"/>
  <c r="P261" i="3"/>
  <c r="M261" i="3"/>
  <c r="J261" i="3"/>
  <c r="Q260" i="3"/>
  <c r="P260" i="3"/>
  <c r="M260" i="3"/>
  <c r="J260" i="3"/>
  <c r="Q259" i="3"/>
  <c r="P259" i="3"/>
  <c r="M259" i="3"/>
  <c r="J259" i="3"/>
  <c r="Q258" i="3"/>
  <c r="P258" i="3"/>
  <c r="M258" i="3"/>
  <c r="J258" i="3"/>
  <c r="Q257" i="3"/>
  <c r="P257" i="3"/>
  <c r="M257" i="3"/>
  <c r="J257" i="3"/>
  <c r="Q256" i="3"/>
  <c r="P256" i="3"/>
  <c r="P246" i="3" s="1"/>
  <c r="M256" i="3"/>
  <c r="J256" i="3"/>
  <c r="Q255" i="3"/>
  <c r="P255" i="3"/>
  <c r="M255" i="3"/>
  <c r="J255" i="3"/>
  <c r="S254" i="3"/>
  <c r="P254" i="3"/>
  <c r="M254" i="3"/>
  <c r="J254" i="3"/>
  <c r="Q254" i="3" s="1"/>
  <c r="P253" i="3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M249" i="3"/>
  <c r="J249" i="3"/>
  <c r="P248" i="3"/>
  <c r="M248" i="3"/>
  <c r="J248" i="3"/>
  <c r="P247" i="3"/>
  <c r="Q247" i="3" s="1"/>
  <c r="M247" i="3"/>
  <c r="J247" i="3"/>
  <c r="O246" i="3"/>
  <c r="N246" i="3"/>
  <c r="L246" i="3"/>
  <c r="K246" i="3"/>
  <c r="I246" i="3"/>
  <c r="H246" i="3"/>
  <c r="G246" i="3"/>
  <c r="F246" i="3"/>
  <c r="J246" i="3" s="1"/>
  <c r="E246" i="3"/>
  <c r="P245" i="3"/>
  <c r="O245" i="3"/>
  <c r="N245" i="3"/>
  <c r="L245" i="3"/>
  <c r="K245" i="3"/>
  <c r="I245" i="3"/>
  <c r="H245" i="3"/>
  <c r="G245" i="3"/>
  <c r="F245" i="3"/>
  <c r="E245" i="3"/>
  <c r="P243" i="3"/>
  <c r="Q243" i="3" s="1"/>
  <c r="M243" i="3"/>
  <c r="J243" i="3"/>
  <c r="P242" i="3"/>
  <c r="Q242" i="3" s="1"/>
  <c r="M242" i="3"/>
  <c r="J242" i="3"/>
  <c r="P241" i="3"/>
  <c r="Q241" i="3" s="1"/>
  <c r="M241" i="3"/>
  <c r="J241" i="3"/>
  <c r="P240" i="3"/>
  <c r="Q240" i="3" s="1"/>
  <c r="M240" i="3"/>
  <c r="J240" i="3"/>
  <c r="P239" i="3"/>
  <c r="Q239" i="3" s="1"/>
  <c r="M239" i="3"/>
  <c r="J239" i="3"/>
  <c r="P238" i="3"/>
  <c r="Q238" i="3" s="1"/>
  <c r="M238" i="3"/>
  <c r="J238" i="3"/>
  <c r="P237" i="3"/>
  <c r="Q237" i="3" s="1"/>
  <c r="M237" i="3"/>
  <c r="J237" i="3"/>
  <c r="P236" i="3"/>
  <c r="Q236" i="3" s="1"/>
  <c r="M236" i="3"/>
  <c r="J236" i="3"/>
  <c r="P235" i="3"/>
  <c r="Q235" i="3" s="1"/>
  <c r="M235" i="3"/>
  <c r="J235" i="3"/>
  <c r="P234" i="3"/>
  <c r="Q234" i="3" s="1"/>
  <c r="M234" i="3"/>
  <c r="J234" i="3"/>
  <c r="P233" i="3"/>
  <c r="Q233" i="3" s="1"/>
  <c r="M233" i="3"/>
  <c r="J233" i="3"/>
  <c r="P232" i="3"/>
  <c r="Q232" i="3" s="1"/>
  <c r="M232" i="3"/>
  <c r="J232" i="3"/>
  <c r="P231" i="3"/>
  <c r="O231" i="3"/>
  <c r="N231" i="3"/>
  <c r="L231" i="3"/>
  <c r="M231" i="3" s="1"/>
  <c r="K231" i="3"/>
  <c r="I231" i="3"/>
  <c r="H231" i="3"/>
  <c r="G231" i="3"/>
  <c r="F231" i="3"/>
  <c r="E231" i="3"/>
  <c r="O230" i="3"/>
  <c r="N230" i="3"/>
  <c r="P230" i="3" s="1"/>
  <c r="M230" i="3"/>
  <c r="L230" i="3"/>
  <c r="K230" i="3"/>
  <c r="I230" i="3"/>
  <c r="H230" i="3"/>
  <c r="G230" i="3"/>
  <c r="F230" i="3"/>
  <c r="J230" i="3" s="1"/>
  <c r="Q230" i="3" s="1"/>
  <c r="E230" i="3"/>
  <c r="P229" i="3"/>
  <c r="M229" i="3"/>
  <c r="J229" i="3"/>
  <c r="P228" i="3"/>
  <c r="M228" i="3"/>
  <c r="J228" i="3"/>
  <c r="P227" i="3"/>
  <c r="M227" i="3"/>
  <c r="J227" i="3"/>
  <c r="P226" i="3"/>
  <c r="Q226" i="3" s="1"/>
  <c r="M226" i="3"/>
  <c r="J226" i="3"/>
  <c r="P225" i="3"/>
  <c r="M225" i="3"/>
  <c r="J225" i="3"/>
  <c r="P224" i="3"/>
  <c r="M224" i="3"/>
  <c r="J224" i="3"/>
  <c r="P223" i="3"/>
  <c r="M223" i="3"/>
  <c r="J223" i="3"/>
  <c r="P222" i="3"/>
  <c r="Q222" i="3" s="1"/>
  <c r="M222" i="3"/>
  <c r="J222" i="3"/>
  <c r="P221" i="3"/>
  <c r="M221" i="3"/>
  <c r="J221" i="3"/>
  <c r="P220" i="3"/>
  <c r="M220" i="3"/>
  <c r="J220" i="3"/>
  <c r="P219" i="3"/>
  <c r="M219" i="3"/>
  <c r="J219" i="3"/>
  <c r="P218" i="3"/>
  <c r="Q218" i="3" s="1"/>
  <c r="M218" i="3"/>
  <c r="J218" i="3"/>
  <c r="P217" i="3"/>
  <c r="M217" i="3"/>
  <c r="J217" i="3"/>
  <c r="P216" i="3"/>
  <c r="M216" i="3"/>
  <c r="J216" i="3"/>
  <c r="P215" i="3"/>
  <c r="M215" i="3"/>
  <c r="J215" i="3"/>
  <c r="P214" i="3"/>
  <c r="Q214" i="3" s="1"/>
  <c r="M214" i="3"/>
  <c r="J214" i="3"/>
  <c r="P213" i="3"/>
  <c r="M213" i="3"/>
  <c r="J213" i="3"/>
  <c r="P212" i="3"/>
  <c r="M212" i="3"/>
  <c r="J212" i="3"/>
  <c r="P211" i="3"/>
  <c r="M211" i="3"/>
  <c r="J211" i="3"/>
  <c r="P210" i="3"/>
  <c r="Q210" i="3" s="1"/>
  <c r="M210" i="3"/>
  <c r="J210" i="3"/>
  <c r="O209" i="3"/>
  <c r="P209" i="3" s="1"/>
  <c r="Q209" i="3" s="1"/>
  <c r="N209" i="3"/>
  <c r="L209" i="3"/>
  <c r="K209" i="3"/>
  <c r="M209" i="3" s="1"/>
  <c r="I209" i="3"/>
  <c r="H209" i="3"/>
  <c r="G209" i="3"/>
  <c r="F209" i="3"/>
  <c r="E209" i="3"/>
  <c r="J209" i="3" s="1"/>
  <c r="O208" i="3"/>
  <c r="O196" i="3" s="1"/>
  <c r="N208" i="3"/>
  <c r="L208" i="3"/>
  <c r="K208" i="3"/>
  <c r="M208" i="3" s="1"/>
  <c r="I208" i="3"/>
  <c r="H208" i="3"/>
  <c r="G208" i="3"/>
  <c r="F208" i="3"/>
  <c r="J208" i="3" s="1"/>
  <c r="E208" i="3"/>
  <c r="P207" i="3"/>
  <c r="M207" i="3"/>
  <c r="J207" i="3"/>
  <c r="P206" i="3"/>
  <c r="M206" i="3"/>
  <c r="J206" i="3"/>
  <c r="P205" i="3"/>
  <c r="Q205" i="3" s="1"/>
  <c r="M205" i="3"/>
  <c r="J205" i="3"/>
  <c r="P204" i="3"/>
  <c r="M204" i="3"/>
  <c r="J204" i="3"/>
  <c r="P203" i="3"/>
  <c r="M203" i="3"/>
  <c r="J203" i="3"/>
  <c r="P202" i="3"/>
  <c r="M202" i="3"/>
  <c r="J202" i="3"/>
  <c r="P201" i="3"/>
  <c r="Q201" i="3" s="1"/>
  <c r="M201" i="3"/>
  <c r="J201" i="3"/>
  <c r="P200" i="3"/>
  <c r="M200" i="3"/>
  <c r="J200" i="3"/>
  <c r="O199" i="3"/>
  <c r="O197" i="3" s="1"/>
  <c r="N199" i="3"/>
  <c r="L199" i="3"/>
  <c r="K199" i="3"/>
  <c r="I199" i="3"/>
  <c r="H199" i="3"/>
  <c r="H197" i="3" s="1"/>
  <c r="J197" i="3" s="1"/>
  <c r="G199" i="3"/>
  <c r="G197" i="3" s="1"/>
  <c r="F199" i="3"/>
  <c r="E199" i="3"/>
  <c r="P198" i="3"/>
  <c r="O198" i="3"/>
  <c r="N198" i="3"/>
  <c r="M198" i="3"/>
  <c r="L198" i="3"/>
  <c r="L196" i="3" s="1"/>
  <c r="K198" i="3"/>
  <c r="I198" i="3"/>
  <c r="I196" i="3" s="1"/>
  <c r="H198" i="3"/>
  <c r="H196" i="3" s="1"/>
  <c r="G198" i="3"/>
  <c r="F198" i="3"/>
  <c r="E198" i="3"/>
  <c r="N197" i="3"/>
  <c r="I197" i="3"/>
  <c r="F197" i="3"/>
  <c r="E197" i="3"/>
  <c r="N196" i="3"/>
  <c r="G196" i="3"/>
  <c r="F196" i="3"/>
  <c r="P194" i="3"/>
  <c r="M194" i="3"/>
  <c r="J194" i="3"/>
  <c r="P193" i="3"/>
  <c r="Q193" i="3" s="1"/>
  <c r="M193" i="3"/>
  <c r="J193" i="3"/>
  <c r="P192" i="3"/>
  <c r="Q192" i="3" s="1"/>
  <c r="M192" i="3"/>
  <c r="J192" i="3"/>
  <c r="Q191" i="3"/>
  <c r="S191" i="3" s="1"/>
  <c r="P191" i="3"/>
  <c r="M191" i="3"/>
  <c r="J191" i="3"/>
  <c r="Q190" i="3"/>
  <c r="P190" i="3"/>
  <c r="M190" i="3"/>
  <c r="J190" i="3"/>
  <c r="Q189" i="3"/>
  <c r="P189" i="3"/>
  <c r="M189" i="3"/>
  <c r="J189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Q184" i="3"/>
  <c r="P184" i="3"/>
  <c r="M184" i="3"/>
  <c r="J184" i="3"/>
  <c r="Q183" i="3"/>
  <c r="P183" i="3"/>
  <c r="M183" i="3"/>
  <c r="J183" i="3"/>
  <c r="Q182" i="3"/>
  <c r="P182" i="3"/>
  <c r="M182" i="3"/>
  <c r="J182" i="3"/>
  <c r="Q181" i="3"/>
  <c r="P181" i="3"/>
  <c r="M181" i="3"/>
  <c r="J181" i="3"/>
  <c r="Q180" i="3"/>
  <c r="P180" i="3"/>
  <c r="M180" i="3"/>
  <c r="J180" i="3"/>
  <c r="Q179" i="3"/>
  <c r="P179" i="3"/>
  <c r="M179" i="3"/>
  <c r="J179" i="3"/>
  <c r="Q178" i="3"/>
  <c r="P178" i="3"/>
  <c r="M178" i="3"/>
  <c r="J178" i="3"/>
  <c r="Q177" i="3"/>
  <c r="P177" i="3"/>
  <c r="M177" i="3"/>
  <c r="J177" i="3"/>
  <c r="Q176" i="3"/>
  <c r="P176" i="3"/>
  <c r="M176" i="3"/>
  <c r="J176" i="3"/>
  <c r="Q175" i="3"/>
  <c r="P175" i="3"/>
  <c r="M175" i="3"/>
  <c r="J175" i="3"/>
  <c r="Q174" i="3"/>
  <c r="P174" i="3"/>
  <c r="M174" i="3"/>
  <c r="J174" i="3"/>
  <c r="Q173" i="3"/>
  <c r="P173" i="3"/>
  <c r="M173" i="3"/>
  <c r="J173" i="3"/>
  <c r="Q172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P164" i="3"/>
  <c r="M164" i="3"/>
  <c r="J164" i="3"/>
  <c r="P163" i="3"/>
  <c r="Q163" i="3" s="1"/>
  <c r="S163" i="3" s="1"/>
  <c r="M163" i="3"/>
  <c r="J163" i="3"/>
  <c r="O162" i="3"/>
  <c r="P162" i="3" s="1"/>
  <c r="Q162" i="3" s="1"/>
  <c r="N162" i="3"/>
  <c r="L162" i="3"/>
  <c r="K162" i="3"/>
  <c r="M162" i="3" s="1"/>
  <c r="I162" i="3"/>
  <c r="H162" i="3"/>
  <c r="G162" i="3"/>
  <c r="F162" i="3"/>
  <c r="E162" i="3"/>
  <c r="J162" i="3" s="1"/>
  <c r="P161" i="3"/>
  <c r="Q161" i="3" s="1"/>
  <c r="O161" i="3"/>
  <c r="N161" i="3"/>
  <c r="L161" i="3"/>
  <c r="M161" i="3" s="1"/>
  <c r="K161" i="3"/>
  <c r="I161" i="3"/>
  <c r="H161" i="3"/>
  <c r="G161" i="3"/>
  <c r="F161" i="3"/>
  <c r="E161" i="3"/>
  <c r="J161" i="3" s="1"/>
  <c r="P159" i="3"/>
  <c r="M159" i="3"/>
  <c r="J159" i="3"/>
  <c r="Q159" i="3" s="1"/>
  <c r="P158" i="3"/>
  <c r="M158" i="3"/>
  <c r="J158" i="3"/>
  <c r="Q158" i="3" s="1"/>
  <c r="P157" i="3"/>
  <c r="M157" i="3"/>
  <c r="J157" i="3"/>
  <c r="Q157" i="3" s="1"/>
  <c r="P156" i="3"/>
  <c r="M156" i="3"/>
  <c r="J156" i="3"/>
  <c r="Q156" i="3" s="1"/>
  <c r="P155" i="3"/>
  <c r="M155" i="3"/>
  <c r="J155" i="3"/>
  <c r="Q155" i="3" s="1"/>
  <c r="P154" i="3"/>
  <c r="M154" i="3"/>
  <c r="J154" i="3"/>
  <c r="Q154" i="3" s="1"/>
  <c r="P153" i="3"/>
  <c r="M153" i="3"/>
  <c r="J153" i="3"/>
  <c r="P152" i="3"/>
  <c r="M152" i="3"/>
  <c r="J152" i="3"/>
  <c r="P151" i="3"/>
  <c r="O151" i="3"/>
  <c r="N151" i="3"/>
  <c r="L151" i="3"/>
  <c r="K151" i="3"/>
  <c r="M151" i="3" s="1"/>
  <c r="I151" i="3"/>
  <c r="H151" i="3"/>
  <c r="G151" i="3"/>
  <c r="F151" i="3"/>
  <c r="J151" i="3" s="1"/>
  <c r="E151" i="3"/>
  <c r="P150" i="3"/>
  <c r="O150" i="3"/>
  <c r="N150" i="3"/>
  <c r="L150" i="3"/>
  <c r="M150" i="3" s="1"/>
  <c r="K150" i="3"/>
  <c r="I150" i="3"/>
  <c r="H150" i="3"/>
  <c r="G150" i="3"/>
  <c r="F150" i="3"/>
  <c r="E150" i="3"/>
  <c r="Q148" i="3"/>
  <c r="P148" i="3"/>
  <c r="M148" i="3"/>
  <c r="J148" i="3"/>
  <c r="Q147" i="3"/>
  <c r="P147" i="3"/>
  <c r="M147" i="3"/>
  <c r="J147" i="3"/>
  <c r="Q146" i="3"/>
  <c r="P146" i="3"/>
  <c r="M146" i="3"/>
  <c r="J146" i="3"/>
  <c r="Q145" i="3"/>
  <c r="P145" i="3"/>
  <c r="M145" i="3"/>
  <c r="J145" i="3"/>
  <c r="Q144" i="3"/>
  <c r="P144" i="3"/>
  <c r="M144" i="3"/>
  <c r="J144" i="3"/>
  <c r="Q143" i="3"/>
  <c r="P143" i="3"/>
  <c r="M143" i="3"/>
  <c r="J143" i="3"/>
  <c r="Q142" i="3"/>
  <c r="P142" i="3"/>
  <c r="M142" i="3"/>
  <c r="J142" i="3"/>
  <c r="Q141" i="3"/>
  <c r="P141" i="3"/>
  <c r="M141" i="3"/>
  <c r="J141" i="3"/>
  <c r="Q140" i="3"/>
  <c r="P140" i="3"/>
  <c r="M140" i="3"/>
  <c r="J140" i="3"/>
  <c r="Q139" i="3"/>
  <c r="P139" i="3"/>
  <c r="M139" i="3"/>
  <c r="J139" i="3"/>
  <c r="O138" i="3"/>
  <c r="N138" i="3"/>
  <c r="P138" i="3" s="1"/>
  <c r="Q138" i="3" s="1"/>
  <c r="M138" i="3"/>
  <c r="L138" i="3"/>
  <c r="K138" i="3"/>
  <c r="I138" i="3"/>
  <c r="H138" i="3"/>
  <c r="G138" i="3"/>
  <c r="F138" i="3"/>
  <c r="J138" i="3" s="1"/>
  <c r="E138" i="3"/>
  <c r="O137" i="3"/>
  <c r="N137" i="3"/>
  <c r="P137" i="3" s="1"/>
  <c r="L137" i="3"/>
  <c r="K137" i="3"/>
  <c r="M137" i="3" s="1"/>
  <c r="I137" i="3"/>
  <c r="H137" i="3"/>
  <c r="G137" i="3"/>
  <c r="F137" i="3"/>
  <c r="J137" i="3" s="1"/>
  <c r="E137" i="3"/>
  <c r="P135" i="3"/>
  <c r="Q135" i="3" s="1"/>
  <c r="M135" i="3"/>
  <c r="J135" i="3"/>
  <c r="P134" i="3"/>
  <c r="M134" i="3"/>
  <c r="J134" i="3"/>
  <c r="P133" i="3"/>
  <c r="M133" i="3"/>
  <c r="J133" i="3"/>
  <c r="P132" i="3"/>
  <c r="M132" i="3"/>
  <c r="J132" i="3"/>
  <c r="P131" i="3"/>
  <c r="Q131" i="3" s="1"/>
  <c r="M131" i="3"/>
  <c r="J131" i="3"/>
  <c r="P130" i="3"/>
  <c r="M130" i="3"/>
  <c r="J130" i="3"/>
  <c r="P129" i="3"/>
  <c r="Q129" i="3" s="1"/>
  <c r="S129" i="3" s="1"/>
  <c r="M129" i="3"/>
  <c r="J129" i="3"/>
  <c r="Q128" i="3"/>
  <c r="P128" i="3"/>
  <c r="M128" i="3"/>
  <c r="J128" i="3"/>
  <c r="Q127" i="3"/>
  <c r="P127" i="3"/>
  <c r="M127" i="3"/>
  <c r="J127" i="3"/>
  <c r="Q126" i="3"/>
  <c r="P126" i="3"/>
  <c r="M126" i="3"/>
  <c r="J126" i="3"/>
  <c r="Q125" i="3"/>
  <c r="P125" i="3"/>
  <c r="M125" i="3"/>
  <c r="J125" i="3"/>
  <c r="Q124" i="3"/>
  <c r="P124" i="3"/>
  <c r="M124" i="3"/>
  <c r="J124" i="3"/>
  <c r="Q123" i="3"/>
  <c r="P123" i="3"/>
  <c r="M123" i="3"/>
  <c r="J123" i="3"/>
  <c r="Q122" i="3"/>
  <c r="P122" i="3"/>
  <c r="M122" i="3"/>
  <c r="J122" i="3"/>
  <c r="P121" i="3"/>
  <c r="M121" i="3"/>
  <c r="J121" i="3"/>
  <c r="P120" i="3"/>
  <c r="M120" i="3"/>
  <c r="J120" i="3"/>
  <c r="O119" i="3"/>
  <c r="P119" i="3" s="1"/>
  <c r="N119" i="3"/>
  <c r="L119" i="3"/>
  <c r="K119" i="3"/>
  <c r="M119" i="3" s="1"/>
  <c r="I119" i="3"/>
  <c r="H119" i="3"/>
  <c r="G119" i="3"/>
  <c r="F119" i="3"/>
  <c r="E119" i="3"/>
  <c r="P118" i="3"/>
  <c r="O118" i="3"/>
  <c r="N118" i="3"/>
  <c r="M118" i="3"/>
  <c r="L118" i="3"/>
  <c r="K118" i="3"/>
  <c r="I118" i="3"/>
  <c r="H118" i="3"/>
  <c r="G118" i="3"/>
  <c r="F118" i="3"/>
  <c r="E118" i="3"/>
  <c r="Q116" i="3"/>
  <c r="P116" i="3"/>
  <c r="M116" i="3"/>
  <c r="J116" i="3"/>
  <c r="Q115" i="3"/>
  <c r="P115" i="3"/>
  <c r="M115" i="3"/>
  <c r="J115" i="3"/>
  <c r="Q114" i="3"/>
  <c r="P114" i="3"/>
  <c r="M114" i="3"/>
  <c r="J114" i="3"/>
  <c r="Q113" i="3"/>
  <c r="P113" i="3"/>
  <c r="M113" i="3"/>
  <c r="J113" i="3"/>
  <c r="O112" i="3"/>
  <c r="N112" i="3"/>
  <c r="P112" i="3" s="1"/>
  <c r="M112" i="3"/>
  <c r="L112" i="3"/>
  <c r="K112" i="3"/>
  <c r="I112" i="3"/>
  <c r="H112" i="3"/>
  <c r="G112" i="3"/>
  <c r="F112" i="3"/>
  <c r="E112" i="3"/>
  <c r="J112" i="3" s="1"/>
  <c r="Q112" i="3" s="1"/>
  <c r="O111" i="3"/>
  <c r="N111" i="3"/>
  <c r="L111" i="3"/>
  <c r="K111" i="3"/>
  <c r="M111" i="3" s="1"/>
  <c r="I111" i="3"/>
  <c r="H111" i="3"/>
  <c r="G111" i="3"/>
  <c r="F111" i="3"/>
  <c r="J111" i="3" s="1"/>
  <c r="E111" i="3"/>
  <c r="P109" i="3"/>
  <c r="M109" i="3"/>
  <c r="J109" i="3"/>
  <c r="P108" i="3"/>
  <c r="M108" i="3"/>
  <c r="J108" i="3"/>
  <c r="P107" i="3"/>
  <c r="Q107" i="3" s="1"/>
  <c r="M107" i="3"/>
  <c r="J107" i="3"/>
  <c r="P106" i="3"/>
  <c r="M106" i="3"/>
  <c r="J106" i="3"/>
  <c r="P105" i="3"/>
  <c r="M105" i="3"/>
  <c r="J105" i="3"/>
  <c r="P104" i="3"/>
  <c r="M104" i="3"/>
  <c r="J104" i="3"/>
  <c r="P103" i="3"/>
  <c r="Q103" i="3" s="1"/>
  <c r="M103" i="3"/>
  <c r="J103" i="3"/>
  <c r="P102" i="3"/>
  <c r="M102" i="3"/>
  <c r="J102" i="3"/>
  <c r="P101" i="3"/>
  <c r="M101" i="3"/>
  <c r="J101" i="3"/>
  <c r="P100" i="3"/>
  <c r="M100" i="3"/>
  <c r="J100" i="3"/>
  <c r="P99" i="3"/>
  <c r="O99" i="3"/>
  <c r="N99" i="3"/>
  <c r="L99" i="3"/>
  <c r="K99" i="3"/>
  <c r="M99" i="3" s="1"/>
  <c r="I99" i="3"/>
  <c r="H99" i="3"/>
  <c r="G99" i="3"/>
  <c r="F99" i="3"/>
  <c r="J99" i="3" s="1"/>
  <c r="E99" i="3"/>
  <c r="P98" i="3"/>
  <c r="O98" i="3"/>
  <c r="N98" i="3"/>
  <c r="L98" i="3"/>
  <c r="M98" i="3" s="1"/>
  <c r="K98" i="3"/>
  <c r="I98" i="3"/>
  <c r="H98" i="3"/>
  <c r="G98" i="3"/>
  <c r="F98" i="3"/>
  <c r="E98" i="3"/>
  <c r="Q96" i="3"/>
  <c r="P96" i="3"/>
  <c r="M96" i="3"/>
  <c r="J96" i="3"/>
  <c r="Q95" i="3"/>
  <c r="P95" i="3"/>
  <c r="M95" i="3"/>
  <c r="J95" i="3"/>
  <c r="P94" i="3"/>
  <c r="Q94" i="3" s="1"/>
  <c r="M94" i="3"/>
  <c r="J94" i="3"/>
  <c r="P93" i="3"/>
  <c r="Q93" i="3" s="1"/>
  <c r="M93" i="3"/>
  <c r="J93" i="3"/>
  <c r="Q92" i="3"/>
  <c r="P92" i="3"/>
  <c r="M92" i="3"/>
  <c r="J92" i="3"/>
  <c r="P91" i="3"/>
  <c r="Q91" i="3" s="1"/>
  <c r="M91" i="3"/>
  <c r="J91" i="3"/>
  <c r="P90" i="3"/>
  <c r="M90" i="3"/>
  <c r="J90" i="3"/>
  <c r="P89" i="3"/>
  <c r="M89" i="3"/>
  <c r="J89" i="3"/>
  <c r="O88" i="3"/>
  <c r="N88" i="3"/>
  <c r="P88" i="3" s="1"/>
  <c r="Q88" i="3" s="1"/>
  <c r="L88" i="3"/>
  <c r="K88" i="3"/>
  <c r="M88" i="3" s="1"/>
  <c r="I88" i="3"/>
  <c r="H88" i="3"/>
  <c r="G88" i="3"/>
  <c r="F88" i="3"/>
  <c r="J88" i="3" s="1"/>
  <c r="E88" i="3"/>
  <c r="O87" i="3"/>
  <c r="P87" i="3" s="1"/>
  <c r="N87" i="3"/>
  <c r="L87" i="3"/>
  <c r="K87" i="3"/>
  <c r="M87" i="3" s="1"/>
  <c r="I87" i="3"/>
  <c r="H87" i="3"/>
  <c r="G87" i="3"/>
  <c r="F87" i="3"/>
  <c r="E87" i="3"/>
  <c r="J87" i="3" s="1"/>
  <c r="P85" i="3"/>
  <c r="Q85" i="3" s="1"/>
  <c r="M85" i="3"/>
  <c r="J85" i="3"/>
  <c r="P84" i="3"/>
  <c r="Q84" i="3" s="1"/>
  <c r="M84" i="3"/>
  <c r="J84" i="3"/>
  <c r="P83" i="3"/>
  <c r="Q83" i="3" s="1"/>
  <c r="M83" i="3"/>
  <c r="J83" i="3"/>
  <c r="P82" i="3"/>
  <c r="Q82" i="3" s="1"/>
  <c r="M82" i="3"/>
  <c r="J82" i="3"/>
  <c r="Q81" i="3"/>
  <c r="P81" i="3"/>
  <c r="M81" i="3"/>
  <c r="J81" i="3"/>
  <c r="P80" i="3"/>
  <c r="Q80" i="3" s="1"/>
  <c r="M80" i="3"/>
  <c r="J80" i="3"/>
  <c r="P79" i="3"/>
  <c r="Q79" i="3" s="1"/>
  <c r="M79" i="3"/>
  <c r="J79" i="3"/>
  <c r="P78" i="3"/>
  <c r="Q78" i="3" s="1"/>
  <c r="M78" i="3"/>
  <c r="J78" i="3"/>
  <c r="P77" i="3"/>
  <c r="Q77" i="3" s="1"/>
  <c r="M77" i="3"/>
  <c r="J77" i="3"/>
  <c r="P76" i="3"/>
  <c r="Q76" i="3" s="1"/>
  <c r="M76" i="3"/>
  <c r="J76" i="3"/>
  <c r="P75" i="3"/>
  <c r="Q75" i="3" s="1"/>
  <c r="M75" i="3"/>
  <c r="J75" i="3"/>
  <c r="P74" i="3"/>
  <c r="Q74" i="3" s="1"/>
  <c r="M74" i="3"/>
  <c r="J74" i="3"/>
  <c r="P73" i="3"/>
  <c r="Q73" i="3" s="1"/>
  <c r="M73" i="3"/>
  <c r="J73" i="3"/>
  <c r="P72" i="3"/>
  <c r="Q72" i="3" s="1"/>
  <c r="M72" i="3"/>
  <c r="J72" i="3"/>
  <c r="P71" i="3"/>
  <c r="Q71" i="3" s="1"/>
  <c r="M71" i="3"/>
  <c r="J71" i="3"/>
  <c r="P70" i="3"/>
  <c r="Q70" i="3" s="1"/>
  <c r="M70" i="3"/>
  <c r="J70" i="3"/>
  <c r="P69" i="3"/>
  <c r="Q69" i="3" s="1"/>
  <c r="M69" i="3"/>
  <c r="J69" i="3"/>
  <c r="P68" i="3"/>
  <c r="Q68" i="3" s="1"/>
  <c r="M68" i="3"/>
  <c r="J68" i="3"/>
  <c r="P67" i="3"/>
  <c r="Q67" i="3" s="1"/>
  <c r="M67" i="3"/>
  <c r="J67" i="3"/>
  <c r="P66" i="3"/>
  <c r="Q66" i="3" s="1"/>
  <c r="M66" i="3"/>
  <c r="J66" i="3"/>
  <c r="P65" i="3"/>
  <c r="Q65" i="3" s="1"/>
  <c r="M65" i="3"/>
  <c r="J65" i="3"/>
  <c r="P64" i="3"/>
  <c r="Q64" i="3" s="1"/>
  <c r="M64" i="3"/>
  <c r="J64" i="3"/>
  <c r="P63" i="3"/>
  <c r="Q63" i="3" s="1"/>
  <c r="M63" i="3"/>
  <c r="J63" i="3"/>
  <c r="P62" i="3"/>
  <c r="Q62" i="3" s="1"/>
  <c r="M62" i="3"/>
  <c r="J62" i="3"/>
  <c r="P61" i="3"/>
  <c r="O61" i="3"/>
  <c r="N61" i="3"/>
  <c r="L61" i="3"/>
  <c r="M61" i="3" s="1"/>
  <c r="K61" i="3"/>
  <c r="I61" i="3"/>
  <c r="H61" i="3"/>
  <c r="G61" i="3"/>
  <c r="F61" i="3"/>
  <c r="E61" i="3"/>
  <c r="J61" i="3" s="1"/>
  <c r="O60" i="3"/>
  <c r="N60" i="3"/>
  <c r="P60" i="3" s="1"/>
  <c r="M60" i="3"/>
  <c r="L60" i="3"/>
  <c r="K60" i="3"/>
  <c r="I60" i="3"/>
  <c r="H60" i="3"/>
  <c r="G60" i="3"/>
  <c r="F60" i="3"/>
  <c r="E60" i="3"/>
  <c r="J60" i="3" s="1"/>
  <c r="P58" i="3"/>
  <c r="Q58" i="3" s="1"/>
  <c r="M58" i="3"/>
  <c r="J58" i="3"/>
  <c r="P57" i="3"/>
  <c r="Q57" i="3" s="1"/>
  <c r="M57" i="3"/>
  <c r="J57" i="3"/>
  <c r="P56" i="3"/>
  <c r="Q56" i="3" s="1"/>
  <c r="M56" i="3"/>
  <c r="J56" i="3"/>
  <c r="P55" i="3"/>
  <c r="Q55" i="3" s="1"/>
  <c r="M55" i="3"/>
  <c r="J55" i="3"/>
  <c r="P54" i="3"/>
  <c r="Q54" i="3" s="1"/>
  <c r="M54" i="3"/>
  <c r="J54" i="3"/>
  <c r="P53" i="3"/>
  <c r="Q53" i="3" s="1"/>
  <c r="M53" i="3"/>
  <c r="J53" i="3"/>
  <c r="P52" i="3"/>
  <c r="Q52" i="3" s="1"/>
  <c r="S52" i="3" s="1"/>
  <c r="M52" i="3"/>
  <c r="J52" i="3"/>
  <c r="P51" i="3"/>
  <c r="Q51" i="3" s="1"/>
  <c r="S51" i="3" s="1"/>
  <c r="M51" i="3"/>
  <c r="J51" i="3"/>
  <c r="P50" i="3"/>
  <c r="Q50" i="3" s="1"/>
  <c r="M50" i="3"/>
  <c r="J50" i="3"/>
  <c r="P49" i="3"/>
  <c r="Q49" i="3" s="1"/>
  <c r="M49" i="3"/>
  <c r="J49" i="3"/>
  <c r="P48" i="3"/>
  <c r="Q48" i="3" s="1"/>
  <c r="M48" i="3"/>
  <c r="J48" i="3"/>
  <c r="P47" i="3"/>
  <c r="P45" i="3" s="1"/>
  <c r="Q45" i="3" s="1"/>
  <c r="M47" i="3"/>
  <c r="J47" i="3"/>
  <c r="J46" i="3"/>
  <c r="Q46" i="3" s="1"/>
  <c r="O45" i="3"/>
  <c r="N45" i="3"/>
  <c r="M45" i="3"/>
  <c r="L45" i="3"/>
  <c r="K45" i="3"/>
  <c r="J45" i="3"/>
  <c r="I45" i="3"/>
  <c r="H45" i="3"/>
  <c r="E45" i="3"/>
  <c r="E41" i="3" s="1"/>
  <c r="J41" i="3" s="1"/>
  <c r="Q44" i="3"/>
  <c r="P44" i="3"/>
  <c r="M44" i="3"/>
  <c r="J44" i="3"/>
  <c r="Q43" i="3"/>
  <c r="P43" i="3"/>
  <c r="M43" i="3"/>
  <c r="J43" i="3"/>
  <c r="O42" i="3"/>
  <c r="N42" i="3"/>
  <c r="P42" i="3" s="1"/>
  <c r="M42" i="3"/>
  <c r="L42" i="3"/>
  <c r="K42" i="3"/>
  <c r="I42" i="3"/>
  <c r="H42" i="3"/>
  <c r="G42" i="3"/>
  <c r="F42" i="3"/>
  <c r="E42" i="3"/>
  <c r="J42" i="3" s="1"/>
  <c r="O41" i="3"/>
  <c r="N41" i="3"/>
  <c r="P41" i="3" s="1"/>
  <c r="Q41" i="3" s="1"/>
  <c r="L41" i="3"/>
  <c r="K41" i="3"/>
  <c r="M41" i="3" s="1"/>
  <c r="I41" i="3"/>
  <c r="H41" i="3"/>
  <c r="G41" i="3"/>
  <c r="F41" i="3"/>
  <c r="P39" i="3"/>
  <c r="Q39" i="3" s="1"/>
  <c r="M39" i="3"/>
  <c r="J39" i="3"/>
  <c r="P38" i="3"/>
  <c r="Q38" i="3" s="1"/>
  <c r="M38" i="3"/>
  <c r="J38" i="3"/>
  <c r="P37" i="3"/>
  <c r="Q37" i="3" s="1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Q33" i="3" s="1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Q29" i="3" s="1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Q25" i="3" s="1"/>
  <c r="Q23" i="3" s="1"/>
  <c r="M25" i="3"/>
  <c r="M23" i="3" s="1"/>
  <c r="J25" i="3"/>
  <c r="P24" i="3"/>
  <c r="Q24" i="3" s="1"/>
  <c r="Q22" i="3" s="1"/>
  <c r="M24" i="3"/>
  <c r="M22" i="3" s="1"/>
  <c r="J24" i="3"/>
  <c r="P23" i="3"/>
  <c r="O23" i="3"/>
  <c r="N23" i="3"/>
  <c r="L23" i="3"/>
  <c r="K23" i="3"/>
  <c r="J23" i="3"/>
  <c r="I23" i="3"/>
  <c r="H23" i="3"/>
  <c r="G23" i="3"/>
  <c r="F23" i="3"/>
  <c r="E23" i="3"/>
  <c r="P22" i="3"/>
  <c r="O22" i="3"/>
  <c r="N22" i="3"/>
  <c r="L22" i="3"/>
  <c r="K22" i="3"/>
  <c r="J22" i="3"/>
  <c r="I22" i="3"/>
  <c r="H22" i="3"/>
  <c r="G22" i="3"/>
  <c r="F22" i="3"/>
  <c r="E22" i="3"/>
  <c r="Q21" i="3"/>
  <c r="P21" i="3"/>
  <c r="M21" i="3"/>
  <c r="J21" i="3"/>
  <c r="Q20" i="3"/>
  <c r="P20" i="3"/>
  <c r="M20" i="3"/>
  <c r="J20" i="3"/>
  <c r="Q19" i="3"/>
  <c r="P19" i="3"/>
  <c r="M19" i="3"/>
  <c r="J19" i="3"/>
  <c r="Q18" i="3"/>
  <c r="P18" i="3"/>
  <c r="M18" i="3"/>
  <c r="J18" i="3"/>
  <c r="P17" i="3"/>
  <c r="Q17" i="3" s="1"/>
  <c r="S17" i="3" s="1"/>
  <c r="M17" i="3"/>
  <c r="J17" i="3"/>
  <c r="P16" i="3"/>
  <c r="Q16" i="3" s="1"/>
  <c r="S16" i="3" s="1"/>
  <c r="M16" i="3"/>
  <c r="J16" i="3"/>
  <c r="P15" i="3"/>
  <c r="Q15" i="3" s="1"/>
  <c r="M15" i="3"/>
  <c r="J15" i="3"/>
  <c r="P14" i="3"/>
  <c r="Q14" i="3" s="1"/>
  <c r="M14" i="3"/>
  <c r="J14" i="3"/>
  <c r="P13" i="3"/>
  <c r="Q13" i="3" s="1"/>
  <c r="M13" i="3"/>
  <c r="J13" i="3"/>
  <c r="P12" i="3"/>
  <c r="Q12" i="3" s="1"/>
  <c r="M12" i="3"/>
  <c r="J12" i="3"/>
  <c r="P11" i="3"/>
  <c r="Q11" i="3" s="1"/>
  <c r="M11" i="3"/>
  <c r="J11" i="3"/>
  <c r="P10" i="3"/>
  <c r="Q10" i="3" s="1"/>
  <c r="M10" i="3"/>
  <c r="J10" i="3"/>
  <c r="O9" i="3"/>
  <c r="P9" i="3" s="1"/>
  <c r="N9" i="3"/>
  <c r="L9" i="3"/>
  <c r="L7" i="3" s="1"/>
  <c r="K9" i="3"/>
  <c r="M9" i="3" s="1"/>
  <c r="I9" i="3"/>
  <c r="H9" i="3"/>
  <c r="H7" i="3" s="1"/>
  <c r="H5" i="3" s="1"/>
  <c r="G9" i="3"/>
  <c r="G7" i="3" s="1"/>
  <c r="G5" i="3" s="1"/>
  <c r="F9" i="3"/>
  <c r="E9" i="3"/>
  <c r="J9" i="3" s="1"/>
  <c r="P8" i="3"/>
  <c r="O8" i="3"/>
  <c r="N8" i="3"/>
  <c r="L8" i="3"/>
  <c r="M8" i="3" s="1"/>
  <c r="K8" i="3"/>
  <c r="I8" i="3"/>
  <c r="I6" i="3" s="1"/>
  <c r="I4" i="3" s="1"/>
  <c r="H8" i="3"/>
  <c r="H6" i="3" s="1"/>
  <c r="H4" i="3" s="1"/>
  <c r="G8" i="3"/>
  <c r="F8" i="3"/>
  <c r="E8" i="3"/>
  <c r="E6" i="3" s="1"/>
  <c r="N7" i="3"/>
  <c r="I7" i="3"/>
  <c r="I5" i="3" s="1"/>
  <c r="F7" i="3"/>
  <c r="F5" i="3" s="1"/>
  <c r="E7" i="3"/>
  <c r="J7" i="3" s="1"/>
  <c r="O6" i="3"/>
  <c r="O4" i="3" s="1"/>
  <c r="N6" i="3"/>
  <c r="P6" i="3" s="1"/>
  <c r="K6" i="3"/>
  <c r="G6" i="3"/>
  <c r="G4" i="3" s="1"/>
  <c r="F6" i="3"/>
  <c r="F4" i="3" s="1"/>
  <c r="P352" i="4"/>
  <c r="M352" i="4"/>
  <c r="J352" i="4"/>
  <c r="P351" i="4"/>
  <c r="Q351" i="4" s="1"/>
  <c r="M351" i="4"/>
  <c r="J351" i="4"/>
  <c r="P350" i="4"/>
  <c r="M350" i="4"/>
  <c r="J350" i="4"/>
  <c r="P349" i="4"/>
  <c r="M349" i="4"/>
  <c r="J349" i="4"/>
  <c r="P348" i="4"/>
  <c r="M348" i="4"/>
  <c r="J348" i="4"/>
  <c r="P347" i="4"/>
  <c r="Q347" i="4" s="1"/>
  <c r="M347" i="4"/>
  <c r="J347" i="4"/>
  <c r="P346" i="4"/>
  <c r="M346" i="4"/>
  <c r="J346" i="4"/>
  <c r="P345" i="4"/>
  <c r="M345" i="4"/>
  <c r="J345" i="4"/>
  <c r="P344" i="4"/>
  <c r="M344" i="4"/>
  <c r="J344" i="4"/>
  <c r="P343" i="4"/>
  <c r="Q343" i="4" s="1"/>
  <c r="M343" i="4"/>
  <c r="J343" i="4"/>
  <c r="P342" i="4"/>
  <c r="M342" i="4"/>
  <c r="J342" i="4"/>
  <c r="P341" i="4"/>
  <c r="M341" i="4"/>
  <c r="J341" i="4"/>
  <c r="P340" i="4"/>
  <c r="M340" i="4"/>
  <c r="J340" i="4"/>
  <c r="P339" i="4"/>
  <c r="Q339" i="4" s="1"/>
  <c r="M339" i="4"/>
  <c r="J339" i="4"/>
  <c r="P338" i="4"/>
  <c r="M338" i="4"/>
  <c r="J338" i="4"/>
  <c r="P337" i="4"/>
  <c r="M337" i="4"/>
  <c r="J337" i="4"/>
  <c r="P336" i="4"/>
  <c r="M336" i="4"/>
  <c r="J336" i="4"/>
  <c r="P335" i="4"/>
  <c r="Q335" i="4" s="1"/>
  <c r="M335" i="4"/>
  <c r="J335" i="4"/>
  <c r="P334" i="4"/>
  <c r="M334" i="4"/>
  <c r="J334" i="4"/>
  <c r="P333" i="4"/>
  <c r="M333" i="4"/>
  <c r="J333" i="4"/>
  <c r="P332" i="4"/>
  <c r="M332" i="4"/>
  <c r="J332" i="4"/>
  <c r="P331" i="4"/>
  <c r="Q331" i="4" s="1"/>
  <c r="M331" i="4"/>
  <c r="J331" i="4"/>
  <c r="P330" i="4"/>
  <c r="M330" i="4"/>
  <c r="J330" i="4"/>
  <c r="P329" i="4"/>
  <c r="M329" i="4"/>
  <c r="J329" i="4"/>
  <c r="P328" i="4"/>
  <c r="M328" i="4"/>
  <c r="J328" i="4"/>
  <c r="P327" i="4"/>
  <c r="Q327" i="4" s="1"/>
  <c r="M327" i="4"/>
  <c r="J327" i="4"/>
  <c r="P326" i="4"/>
  <c r="M326" i="4"/>
  <c r="J326" i="4"/>
  <c r="P325" i="4"/>
  <c r="M325" i="4"/>
  <c r="J325" i="4"/>
  <c r="O324" i="4"/>
  <c r="N324" i="4"/>
  <c r="P324" i="4" s="1"/>
  <c r="L324" i="4"/>
  <c r="K324" i="4"/>
  <c r="I324" i="4"/>
  <c r="H324" i="4"/>
  <c r="H292" i="4" s="1"/>
  <c r="G324" i="4"/>
  <c r="F324" i="4"/>
  <c r="J324" i="4" s="1"/>
  <c r="E324" i="4"/>
  <c r="O323" i="4"/>
  <c r="P323" i="4" s="1"/>
  <c r="Q323" i="4" s="1"/>
  <c r="N323" i="4"/>
  <c r="M323" i="4"/>
  <c r="L323" i="4"/>
  <c r="K323" i="4"/>
  <c r="I323" i="4"/>
  <c r="H323" i="4"/>
  <c r="G323" i="4"/>
  <c r="F323" i="4"/>
  <c r="E323" i="4"/>
  <c r="J323" i="4" s="1"/>
  <c r="P322" i="4"/>
  <c r="M322" i="4"/>
  <c r="J322" i="4"/>
  <c r="Q322" i="4" s="1"/>
  <c r="P321" i="4"/>
  <c r="M321" i="4"/>
  <c r="J321" i="4"/>
  <c r="Q321" i="4" s="1"/>
  <c r="P320" i="4"/>
  <c r="M320" i="4"/>
  <c r="J320" i="4"/>
  <c r="Q320" i="4" s="1"/>
  <c r="P319" i="4"/>
  <c r="M319" i="4"/>
  <c r="J319" i="4"/>
  <c r="Q319" i="4" s="1"/>
  <c r="P318" i="4"/>
  <c r="M318" i="4"/>
  <c r="J318" i="4"/>
  <c r="Q318" i="4" s="1"/>
  <c r="P317" i="4"/>
  <c r="M317" i="4"/>
  <c r="J317" i="4"/>
  <c r="Q317" i="4" s="1"/>
  <c r="P316" i="4"/>
  <c r="M316" i="4"/>
  <c r="J316" i="4"/>
  <c r="Q316" i="4" s="1"/>
  <c r="P315" i="4"/>
  <c r="M315" i="4"/>
  <c r="J315" i="4"/>
  <c r="Q315" i="4" s="1"/>
  <c r="P314" i="4"/>
  <c r="M314" i="4"/>
  <c r="J314" i="4"/>
  <c r="Q314" i="4" s="1"/>
  <c r="P313" i="4"/>
  <c r="M313" i="4"/>
  <c r="J313" i="4"/>
  <c r="Q313" i="4" s="1"/>
  <c r="P312" i="4"/>
  <c r="M312" i="4"/>
  <c r="J312" i="4"/>
  <c r="Q312" i="4" s="1"/>
  <c r="P311" i="4"/>
  <c r="M311" i="4"/>
  <c r="J311" i="4"/>
  <c r="Q311" i="4" s="1"/>
  <c r="P310" i="4"/>
  <c r="M310" i="4"/>
  <c r="J310" i="4"/>
  <c r="Q310" i="4" s="1"/>
  <c r="P309" i="4"/>
  <c r="M309" i="4"/>
  <c r="J309" i="4"/>
  <c r="Q309" i="4" s="1"/>
  <c r="P308" i="4"/>
  <c r="M308" i="4"/>
  <c r="J308" i="4"/>
  <c r="Q308" i="4" s="1"/>
  <c r="P307" i="4"/>
  <c r="M307" i="4"/>
  <c r="J307" i="4"/>
  <c r="Q307" i="4" s="1"/>
  <c r="P306" i="4"/>
  <c r="M306" i="4"/>
  <c r="J306" i="4"/>
  <c r="Q306" i="4" s="1"/>
  <c r="P305" i="4"/>
  <c r="M305" i="4"/>
  <c r="J305" i="4"/>
  <c r="Q305" i="4" s="1"/>
  <c r="P304" i="4"/>
  <c r="M304" i="4"/>
  <c r="J304" i="4"/>
  <c r="Q304" i="4" s="1"/>
  <c r="P303" i="4"/>
  <c r="M303" i="4"/>
  <c r="J303" i="4"/>
  <c r="Q303" i="4" s="1"/>
  <c r="P302" i="4"/>
  <c r="M302" i="4"/>
  <c r="J302" i="4"/>
  <c r="Q302" i="4" s="1"/>
  <c r="P301" i="4"/>
  <c r="M301" i="4"/>
  <c r="J301" i="4"/>
  <c r="Q301" i="4" s="1"/>
  <c r="O300" i="4"/>
  <c r="N300" i="4"/>
  <c r="M300" i="4"/>
  <c r="L300" i="4"/>
  <c r="K300" i="4"/>
  <c r="I300" i="4"/>
  <c r="I292" i="4" s="1"/>
  <c r="H300" i="4"/>
  <c r="G300" i="4"/>
  <c r="F300" i="4"/>
  <c r="E300" i="4"/>
  <c r="E292" i="4" s="1"/>
  <c r="J292" i="4" s="1"/>
  <c r="O299" i="4"/>
  <c r="N299" i="4"/>
  <c r="M299" i="4"/>
  <c r="L299" i="4"/>
  <c r="K299" i="4"/>
  <c r="I299" i="4"/>
  <c r="H299" i="4"/>
  <c r="G299" i="4"/>
  <c r="F299" i="4"/>
  <c r="F291" i="4" s="1"/>
  <c r="E299" i="4"/>
  <c r="J299" i="4" s="1"/>
  <c r="P298" i="4"/>
  <c r="M298" i="4"/>
  <c r="J298" i="4"/>
  <c r="P297" i="4"/>
  <c r="Q297" i="4" s="1"/>
  <c r="M297" i="4"/>
  <c r="J297" i="4"/>
  <c r="P296" i="4"/>
  <c r="M296" i="4"/>
  <c r="J296" i="4"/>
  <c r="P295" i="4"/>
  <c r="M295" i="4"/>
  <c r="J295" i="4"/>
  <c r="P294" i="4"/>
  <c r="M294" i="4"/>
  <c r="J294" i="4"/>
  <c r="P293" i="4"/>
  <c r="Q293" i="4" s="1"/>
  <c r="M293" i="4"/>
  <c r="J293" i="4"/>
  <c r="O292" i="4"/>
  <c r="K292" i="4"/>
  <c r="G292" i="4"/>
  <c r="F292" i="4"/>
  <c r="O291" i="4"/>
  <c r="L291" i="4"/>
  <c r="M291" i="4" s="1"/>
  <c r="K291" i="4"/>
  <c r="H291" i="4"/>
  <c r="G291" i="4"/>
  <c r="P289" i="4"/>
  <c r="Q289" i="4" s="1"/>
  <c r="J289" i="4"/>
  <c r="P288" i="4"/>
  <c r="M288" i="4"/>
  <c r="Q288" i="4" s="1"/>
  <c r="J288" i="4"/>
  <c r="P287" i="4"/>
  <c r="M287" i="4"/>
  <c r="Q287" i="4" s="1"/>
  <c r="J287" i="4"/>
  <c r="P286" i="4"/>
  <c r="M286" i="4"/>
  <c r="Q286" i="4" s="1"/>
  <c r="J286" i="4"/>
  <c r="P285" i="4"/>
  <c r="M285" i="4"/>
  <c r="Q285" i="4" s="1"/>
  <c r="J285" i="4"/>
  <c r="P284" i="4"/>
  <c r="M284" i="4"/>
  <c r="Q284" i="4" s="1"/>
  <c r="J284" i="4"/>
  <c r="P283" i="4"/>
  <c r="Q283" i="4" s="1"/>
  <c r="S283" i="4" s="1"/>
  <c r="M283" i="4"/>
  <c r="J283" i="4"/>
  <c r="Q282" i="4"/>
  <c r="P282" i="4"/>
  <c r="M282" i="4"/>
  <c r="J282" i="4"/>
  <c r="Q281" i="4"/>
  <c r="P281" i="4"/>
  <c r="M281" i="4"/>
  <c r="J281" i="4"/>
  <c r="Q280" i="4"/>
  <c r="P280" i="4"/>
  <c r="M280" i="4"/>
  <c r="J280" i="4"/>
  <c r="Q279" i="4"/>
  <c r="P279" i="4"/>
  <c r="M279" i="4"/>
  <c r="J279" i="4"/>
  <c r="Q278" i="4"/>
  <c r="P278" i="4"/>
  <c r="M278" i="4"/>
  <c r="J278" i="4"/>
  <c r="P277" i="4"/>
  <c r="Q277" i="4" s="1"/>
  <c r="S277" i="4" s="1"/>
  <c r="M277" i="4"/>
  <c r="J277" i="4"/>
  <c r="P276" i="4"/>
  <c r="Q276" i="4" s="1"/>
  <c r="S276" i="4" s="1"/>
  <c r="M276" i="4"/>
  <c r="J276" i="4"/>
  <c r="P275" i="4"/>
  <c r="Q275" i="4" s="1"/>
  <c r="M275" i="4"/>
  <c r="J275" i="4"/>
  <c r="P274" i="4"/>
  <c r="Q274" i="4" s="1"/>
  <c r="M274" i="4"/>
  <c r="J274" i="4"/>
  <c r="P273" i="4"/>
  <c r="Q273" i="4" s="1"/>
  <c r="M273" i="4"/>
  <c r="P272" i="4"/>
  <c r="M272" i="4"/>
  <c r="J272" i="4"/>
  <c r="O271" i="4"/>
  <c r="N271" i="4"/>
  <c r="P271" i="4" s="1"/>
  <c r="L271" i="4"/>
  <c r="K271" i="4"/>
  <c r="I271" i="4"/>
  <c r="H271" i="4"/>
  <c r="G271" i="4"/>
  <c r="F271" i="4"/>
  <c r="J271" i="4" s="1"/>
  <c r="E271" i="4"/>
  <c r="P270" i="4"/>
  <c r="O270" i="4"/>
  <c r="N270" i="4"/>
  <c r="M270" i="4"/>
  <c r="L270" i="4"/>
  <c r="K270" i="4"/>
  <c r="I270" i="4"/>
  <c r="H270" i="4"/>
  <c r="G270" i="4"/>
  <c r="F270" i="4"/>
  <c r="E270" i="4"/>
  <c r="Q268" i="4"/>
  <c r="P268" i="4"/>
  <c r="M268" i="4"/>
  <c r="J268" i="4"/>
  <c r="Q267" i="4"/>
  <c r="P267" i="4"/>
  <c r="M267" i="4"/>
  <c r="J267" i="4"/>
  <c r="Q266" i="4"/>
  <c r="P266" i="4"/>
  <c r="M266" i="4"/>
  <c r="J266" i="4"/>
  <c r="Q265" i="4"/>
  <c r="P265" i="4"/>
  <c r="M265" i="4"/>
  <c r="J265" i="4"/>
  <c r="Q264" i="4"/>
  <c r="P264" i="4"/>
  <c r="M264" i="4"/>
  <c r="J264" i="4"/>
  <c r="Q263" i="4"/>
  <c r="P263" i="4"/>
  <c r="M263" i="4"/>
  <c r="J263" i="4"/>
  <c r="Q262" i="4"/>
  <c r="P262" i="4"/>
  <c r="M262" i="4"/>
  <c r="J262" i="4"/>
  <c r="Q261" i="4"/>
  <c r="P261" i="4"/>
  <c r="M261" i="4"/>
  <c r="J261" i="4"/>
  <c r="Q260" i="4"/>
  <c r="P260" i="4"/>
  <c r="M260" i="4"/>
  <c r="J260" i="4"/>
  <c r="Q259" i="4"/>
  <c r="P259" i="4"/>
  <c r="M259" i="4"/>
  <c r="J259" i="4"/>
  <c r="Q258" i="4"/>
  <c r="P258" i="4"/>
  <c r="M258" i="4"/>
  <c r="J258" i="4"/>
  <c r="Q257" i="4"/>
  <c r="P257" i="4"/>
  <c r="M257" i="4"/>
  <c r="J257" i="4"/>
  <c r="Q256" i="4"/>
  <c r="P256" i="4"/>
  <c r="M256" i="4"/>
  <c r="J256" i="4"/>
  <c r="Q255" i="4"/>
  <c r="P255" i="4"/>
  <c r="M255" i="4"/>
  <c r="J255" i="4"/>
  <c r="P254" i="4"/>
  <c r="M254" i="4"/>
  <c r="Q254" i="4" s="1"/>
  <c r="S254" i="4" s="1"/>
  <c r="J254" i="4"/>
  <c r="P253" i="4"/>
  <c r="M253" i="4"/>
  <c r="J253" i="4"/>
  <c r="P252" i="4"/>
  <c r="M252" i="4"/>
  <c r="J252" i="4"/>
  <c r="P251" i="4"/>
  <c r="Q251" i="4" s="1"/>
  <c r="M251" i="4"/>
  <c r="J251" i="4"/>
  <c r="P250" i="4"/>
  <c r="M250" i="4"/>
  <c r="J250" i="4"/>
  <c r="P249" i="4"/>
  <c r="M249" i="4"/>
  <c r="J249" i="4"/>
  <c r="P248" i="4"/>
  <c r="M248" i="4"/>
  <c r="J248" i="4"/>
  <c r="P247" i="4"/>
  <c r="Q247" i="4" s="1"/>
  <c r="M247" i="4"/>
  <c r="J247" i="4"/>
  <c r="P246" i="4"/>
  <c r="O246" i="4"/>
  <c r="N246" i="4"/>
  <c r="L246" i="4"/>
  <c r="K246" i="4"/>
  <c r="I246" i="4"/>
  <c r="H246" i="4"/>
  <c r="G246" i="4"/>
  <c r="F246" i="4"/>
  <c r="J246" i="4" s="1"/>
  <c r="E246" i="4"/>
  <c r="O245" i="4"/>
  <c r="N245" i="4"/>
  <c r="L245" i="4"/>
  <c r="K245" i="4"/>
  <c r="I245" i="4"/>
  <c r="H245" i="4"/>
  <c r="G245" i="4"/>
  <c r="F245" i="4"/>
  <c r="E245" i="4"/>
  <c r="P243" i="4"/>
  <c r="Q243" i="4" s="1"/>
  <c r="M243" i="4"/>
  <c r="J243" i="4"/>
  <c r="P242" i="4"/>
  <c r="Q242" i="4" s="1"/>
  <c r="M242" i="4"/>
  <c r="J242" i="4"/>
  <c r="P241" i="4"/>
  <c r="Q241" i="4" s="1"/>
  <c r="M241" i="4"/>
  <c r="J241" i="4"/>
  <c r="P240" i="4"/>
  <c r="Q240" i="4" s="1"/>
  <c r="M240" i="4"/>
  <c r="J240" i="4"/>
  <c r="P239" i="4"/>
  <c r="Q239" i="4" s="1"/>
  <c r="M239" i="4"/>
  <c r="J239" i="4"/>
  <c r="P238" i="4"/>
  <c r="Q238" i="4" s="1"/>
  <c r="M238" i="4"/>
  <c r="J238" i="4"/>
  <c r="P237" i="4"/>
  <c r="Q237" i="4" s="1"/>
  <c r="M237" i="4"/>
  <c r="J237" i="4"/>
  <c r="P236" i="4"/>
  <c r="Q236" i="4" s="1"/>
  <c r="M236" i="4"/>
  <c r="J236" i="4"/>
  <c r="P235" i="4"/>
  <c r="Q235" i="4" s="1"/>
  <c r="M235" i="4"/>
  <c r="J235" i="4"/>
  <c r="P234" i="4"/>
  <c r="Q234" i="4" s="1"/>
  <c r="M234" i="4"/>
  <c r="J234" i="4"/>
  <c r="P233" i="4"/>
  <c r="Q233" i="4" s="1"/>
  <c r="M233" i="4"/>
  <c r="J233" i="4"/>
  <c r="P232" i="4"/>
  <c r="Q232" i="4" s="1"/>
  <c r="M232" i="4"/>
  <c r="J232" i="4"/>
  <c r="P231" i="4"/>
  <c r="O231" i="4"/>
  <c r="N231" i="4"/>
  <c r="L231" i="4"/>
  <c r="M231" i="4" s="1"/>
  <c r="K231" i="4"/>
  <c r="I231" i="4"/>
  <c r="H231" i="4"/>
  <c r="G231" i="4"/>
  <c r="F231" i="4"/>
  <c r="J231" i="4" s="1"/>
  <c r="E231" i="4"/>
  <c r="O230" i="4"/>
  <c r="N230" i="4"/>
  <c r="L230" i="4"/>
  <c r="K230" i="4"/>
  <c r="M230" i="4" s="1"/>
  <c r="I230" i="4"/>
  <c r="H230" i="4"/>
  <c r="G230" i="4"/>
  <c r="F230" i="4"/>
  <c r="J230" i="4" s="1"/>
  <c r="E230" i="4"/>
  <c r="P229" i="4"/>
  <c r="Q229" i="4" s="1"/>
  <c r="M229" i="4"/>
  <c r="J229" i="4"/>
  <c r="P228" i="4"/>
  <c r="M228" i="4"/>
  <c r="J228" i="4"/>
  <c r="P227" i="4"/>
  <c r="M227" i="4"/>
  <c r="J227" i="4"/>
  <c r="P226" i="4"/>
  <c r="Q226" i="4" s="1"/>
  <c r="M226" i="4"/>
  <c r="J226" i="4"/>
  <c r="P225" i="4"/>
  <c r="Q225" i="4" s="1"/>
  <c r="M225" i="4"/>
  <c r="J225" i="4"/>
  <c r="P224" i="4"/>
  <c r="M224" i="4"/>
  <c r="J224" i="4"/>
  <c r="P223" i="4"/>
  <c r="M223" i="4"/>
  <c r="J223" i="4"/>
  <c r="P222" i="4"/>
  <c r="Q222" i="4" s="1"/>
  <c r="M222" i="4"/>
  <c r="J222" i="4"/>
  <c r="P221" i="4"/>
  <c r="Q221" i="4" s="1"/>
  <c r="M221" i="4"/>
  <c r="J221" i="4"/>
  <c r="P220" i="4"/>
  <c r="M220" i="4"/>
  <c r="J220" i="4"/>
  <c r="P219" i="4"/>
  <c r="M219" i="4"/>
  <c r="J219" i="4"/>
  <c r="P218" i="4"/>
  <c r="Q218" i="4" s="1"/>
  <c r="M218" i="4"/>
  <c r="J218" i="4"/>
  <c r="P217" i="4"/>
  <c r="Q217" i="4" s="1"/>
  <c r="M217" i="4"/>
  <c r="J217" i="4"/>
  <c r="P216" i="4"/>
  <c r="M216" i="4"/>
  <c r="J216" i="4"/>
  <c r="P215" i="4"/>
  <c r="M215" i="4"/>
  <c r="J215" i="4"/>
  <c r="P214" i="4"/>
  <c r="Q214" i="4" s="1"/>
  <c r="M214" i="4"/>
  <c r="J214" i="4"/>
  <c r="P213" i="4"/>
  <c r="Q213" i="4" s="1"/>
  <c r="M213" i="4"/>
  <c r="J213" i="4"/>
  <c r="P212" i="4"/>
  <c r="M212" i="4"/>
  <c r="J212" i="4"/>
  <c r="P211" i="4"/>
  <c r="M211" i="4"/>
  <c r="J211" i="4"/>
  <c r="P210" i="4"/>
  <c r="Q210" i="4" s="1"/>
  <c r="M210" i="4"/>
  <c r="J210" i="4"/>
  <c r="P209" i="4"/>
  <c r="O209" i="4"/>
  <c r="N209" i="4"/>
  <c r="M209" i="4"/>
  <c r="L209" i="4"/>
  <c r="K209" i="4"/>
  <c r="I209" i="4"/>
  <c r="H209" i="4"/>
  <c r="H197" i="4" s="1"/>
  <c r="G209" i="4"/>
  <c r="F209" i="4"/>
  <c r="E209" i="4"/>
  <c r="O208" i="4"/>
  <c r="N208" i="4"/>
  <c r="M208" i="4"/>
  <c r="L208" i="4"/>
  <c r="K208" i="4"/>
  <c r="I208" i="4"/>
  <c r="H208" i="4"/>
  <c r="H196" i="4" s="1"/>
  <c r="G208" i="4"/>
  <c r="F208" i="4"/>
  <c r="E208" i="4"/>
  <c r="Q207" i="4"/>
  <c r="P207" i="4"/>
  <c r="M207" i="4"/>
  <c r="J207" i="4"/>
  <c r="Q206" i="4"/>
  <c r="P206" i="4"/>
  <c r="M206" i="4"/>
  <c r="J206" i="4"/>
  <c r="Q205" i="4"/>
  <c r="P205" i="4"/>
  <c r="M205" i="4"/>
  <c r="J205" i="4"/>
  <c r="Q204" i="4"/>
  <c r="P204" i="4"/>
  <c r="M204" i="4"/>
  <c r="J204" i="4"/>
  <c r="Q203" i="4"/>
  <c r="P203" i="4"/>
  <c r="M203" i="4"/>
  <c r="J203" i="4"/>
  <c r="Q202" i="4"/>
  <c r="P202" i="4"/>
  <c r="M202" i="4"/>
  <c r="J202" i="4"/>
  <c r="Q201" i="4"/>
  <c r="P201" i="4"/>
  <c r="M201" i="4"/>
  <c r="J201" i="4"/>
  <c r="Q200" i="4"/>
  <c r="P200" i="4"/>
  <c r="M200" i="4"/>
  <c r="J200" i="4"/>
  <c r="O199" i="4"/>
  <c r="N199" i="4"/>
  <c r="M199" i="4"/>
  <c r="L199" i="4"/>
  <c r="K199" i="4"/>
  <c r="I199" i="4"/>
  <c r="I197" i="4" s="1"/>
  <c r="H199" i="4"/>
  <c r="G199" i="4"/>
  <c r="F199" i="4"/>
  <c r="F197" i="4" s="1"/>
  <c r="E199" i="4"/>
  <c r="E197" i="4" s="1"/>
  <c r="O198" i="4"/>
  <c r="O196" i="4" s="1"/>
  <c r="N198" i="4"/>
  <c r="L198" i="4"/>
  <c r="K198" i="4"/>
  <c r="I198" i="4"/>
  <c r="H198" i="4"/>
  <c r="G198" i="4"/>
  <c r="G196" i="4" s="1"/>
  <c r="F198" i="4"/>
  <c r="F196" i="4" s="1"/>
  <c r="E198" i="4"/>
  <c r="O197" i="4"/>
  <c r="L197" i="4"/>
  <c r="K197" i="4"/>
  <c r="G197" i="4"/>
  <c r="L196" i="4"/>
  <c r="I196" i="4"/>
  <c r="Q194" i="4"/>
  <c r="P194" i="4"/>
  <c r="M194" i="4"/>
  <c r="J194" i="4"/>
  <c r="Q193" i="4"/>
  <c r="P193" i="4"/>
  <c r="M193" i="4"/>
  <c r="J193" i="4"/>
  <c r="P192" i="4"/>
  <c r="M192" i="4"/>
  <c r="J192" i="4"/>
  <c r="P191" i="4"/>
  <c r="M191" i="4"/>
  <c r="J191" i="4"/>
  <c r="P190" i="4"/>
  <c r="M190" i="4"/>
  <c r="J190" i="4"/>
  <c r="P189" i="4"/>
  <c r="M189" i="4"/>
  <c r="J189" i="4"/>
  <c r="P188" i="4"/>
  <c r="Q188" i="4" s="1"/>
  <c r="M188" i="4"/>
  <c r="J188" i="4"/>
  <c r="P187" i="4"/>
  <c r="M187" i="4"/>
  <c r="J187" i="4"/>
  <c r="P186" i="4"/>
  <c r="M186" i="4"/>
  <c r="J186" i="4"/>
  <c r="P185" i="4"/>
  <c r="M185" i="4"/>
  <c r="J185" i="4"/>
  <c r="P184" i="4"/>
  <c r="Q184" i="4" s="1"/>
  <c r="M184" i="4"/>
  <c r="J184" i="4"/>
  <c r="P183" i="4"/>
  <c r="M183" i="4"/>
  <c r="J183" i="4"/>
  <c r="P182" i="4"/>
  <c r="M182" i="4"/>
  <c r="J182" i="4"/>
  <c r="P181" i="4"/>
  <c r="M181" i="4"/>
  <c r="J181" i="4"/>
  <c r="P180" i="4"/>
  <c r="Q180" i="4" s="1"/>
  <c r="M180" i="4"/>
  <c r="J180" i="4"/>
  <c r="P179" i="4"/>
  <c r="M179" i="4"/>
  <c r="J179" i="4"/>
  <c r="P178" i="4"/>
  <c r="M178" i="4"/>
  <c r="J178" i="4"/>
  <c r="P177" i="4"/>
  <c r="M177" i="4"/>
  <c r="J177" i="4"/>
  <c r="P176" i="4"/>
  <c r="Q176" i="4" s="1"/>
  <c r="M176" i="4"/>
  <c r="J176" i="4"/>
  <c r="P175" i="4"/>
  <c r="M175" i="4"/>
  <c r="J175" i="4"/>
  <c r="P174" i="4"/>
  <c r="M174" i="4"/>
  <c r="J174" i="4"/>
  <c r="P173" i="4"/>
  <c r="M173" i="4"/>
  <c r="J173" i="4"/>
  <c r="P172" i="4"/>
  <c r="Q172" i="4" s="1"/>
  <c r="M172" i="4"/>
  <c r="J172" i="4"/>
  <c r="P171" i="4"/>
  <c r="M171" i="4"/>
  <c r="J171" i="4"/>
  <c r="P170" i="4"/>
  <c r="M170" i="4"/>
  <c r="J170" i="4"/>
  <c r="P169" i="4"/>
  <c r="M169" i="4"/>
  <c r="J169" i="4"/>
  <c r="P168" i="4"/>
  <c r="Q168" i="4" s="1"/>
  <c r="M168" i="4"/>
  <c r="J168" i="4"/>
  <c r="P167" i="4"/>
  <c r="M167" i="4"/>
  <c r="J167" i="4"/>
  <c r="P166" i="4"/>
  <c r="M166" i="4"/>
  <c r="J166" i="4"/>
  <c r="P165" i="4"/>
  <c r="M165" i="4"/>
  <c r="J165" i="4"/>
  <c r="Q164" i="4"/>
  <c r="P164" i="4"/>
  <c r="M164" i="4"/>
  <c r="J164" i="4"/>
  <c r="P163" i="4"/>
  <c r="M163" i="4"/>
  <c r="J163" i="4"/>
  <c r="Q163" i="4" s="1"/>
  <c r="O162" i="4"/>
  <c r="N162" i="4"/>
  <c r="P162" i="4" s="1"/>
  <c r="M162" i="4"/>
  <c r="L162" i="4"/>
  <c r="K162" i="4"/>
  <c r="I162" i="4"/>
  <c r="H162" i="4"/>
  <c r="G162" i="4"/>
  <c r="F162" i="4"/>
  <c r="E162" i="4"/>
  <c r="J162" i="4" s="1"/>
  <c r="O161" i="4"/>
  <c r="N161" i="4"/>
  <c r="P161" i="4" s="1"/>
  <c r="L161" i="4"/>
  <c r="K161" i="4"/>
  <c r="M161" i="4" s="1"/>
  <c r="I161" i="4"/>
  <c r="H161" i="4"/>
  <c r="G161" i="4"/>
  <c r="F161" i="4"/>
  <c r="E161" i="4"/>
  <c r="P159" i="4"/>
  <c r="M159" i="4"/>
  <c r="J159" i="4"/>
  <c r="P158" i="4"/>
  <c r="M158" i="4"/>
  <c r="J158" i="4"/>
  <c r="P157" i="4"/>
  <c r="M157" i="4"/>
  <c r="J157" i="4"/>
  <c r="P156" i="4"/>
  <c r="Q156" i="4" s="1"/>
  <c r="M156" i="4"/>
  <c r="J156" i="4"/>
  <c r="P155" i="4"/>
  <c r="Q155" i="4" s="1"/>
  <c r="M155" i="4"/>
  <c r="J155" i="4"/>
  <c r="P154" i="4"/>
  <c r="Q154" i="4" s="1"/>
  <c r="M154" i="4"/>
  <c r="J154" i="4"/>
  <c r="Q153" i="4"/>
  <c r="S153" i="4" s="1"/>
  <c r="P153" i="4"/>
  <c r="M153" i="4"/>
  <c r="J153" i="4"/>
  <c r="P152" i="4"/>
  <c r="M152" i="4"/>
  <c r="J152" i="4"/>
  <c r="O151" i="4"/>
  <c r="N151" i="4"/>
  <c r="P151" i="4" s="1"/>
  <c r="L151" i="4"/>
  <c r="K151" i="4"/>
  <c r="M151" i="4" s="1"/>
  <c r="I151" i="4"/>
  <c r="H151" i="4"/>
  <c r="G151" i="4"/>
  <c r="F151" i="4"/>
  <c r="J151" i="4" s="1"/>
  <c r="E151" i="4"/>
  <c r="O150" i="4"/>
  <c r="P150" i="4" s="1"/>
  <c r="N150" i="4"/>
  <c r="L150" i="4"/>
  <c r="K150" i="4"/>
  <c r="M150" i="4" s="1"/>
  <c r="I150" i="4"/>
  <c r="H150" i="4"/>
  <c r="G150" i="4"/>
  <c r="F150" i="4"/>
  <c r="E150" i="4"/>
  <c r="P148" i="4"/>
  <c r="Q148" i="4" s="1"/>
  <c r="M148" i="4"/>
  <c r="J148" i="4"/>
  <c r="P147" i="4"/>
  <c r="Q147" i="4" s="1"/>
  <c r="M147" i="4"/>
  <c r="J147" i="4"/>
  <c r="P146" i="4"/>
  <c r="Q146" i="4" s="1"/>
  <c r="M146" i="4"/>
  <c r="J146" i="4"/>
  <c r="P145" i="4"/>
  <c r="Q145" i="4" s="1"/>
  <c r="M145" i="4"/>
  <c r="J145" i="4"/>
  <c r="P144" i="4"/>
  <c r="Q144" i="4" s="1"/>
  <c r="M144" i="4"/>
  <c r="J144" i="4"/>
  <c r="P143" i="4"/>
  <c r="Q143" i="4" s="1"/>
  <c r="M143" i="4"/>
  <c r="J143" i="4"/>
  <c r="P142" i="4"/>
  <c r="Q142" i="4" s="1"/>
  <c r="M142" i="4"/>
  <c r="J142" i="4"/>
  <c r="P141" i="4"/>
  <c r="Q141" i="4" s="1"/>
  <c r="M141" i="4"/>
  <c r="J141" i="4"/>
  <c r="P140" i="4"/>
  <c r="Q140" i="4" s="1"/>
  <c r="M140" i="4"/>
  <c r="J140" i="4"/>
  <c r="P139" i="4"/>
  <c r="Q139" i="4" s="1"/>
  <c r="M139" i="4"/>
  <c r="J139" i="4"/>
  <c r="P138" i="4"/>
  <c r="O138" i="4"/>
  <c r="N138" i="4"/>
  <c r="L138" i="4"/>
  <c r="M138" i="4" s="1"/>
  <c r="K138" i="4"/>
  <c r="I138" i="4"/>
  <c r="H138" i="4"/>
  <c r="G138" i="4"/>
  <c r="F138" i="4"/>
  <c r="E138" i="4"/>
  <c r="Q137" i="4"/>
  <c r="O137" i="4"/>
  <c r="N137" i="4"/>
  <c r="P137" i="4" s="1"/>
  <c r="M137" i="4"/>
  <c r="L137" i="4"/>
  <c r="K137" i="4"/>
  <c r="I137" i="4"/>
  <c r="H137" i="4"/>
  <c r="G137" i="4"/>
  <c r="F137" i="4"/>
  <c r="E137" i="4"/>
  <c r="J137" i="4" s="1"/>
  <c r="P135" i="4"/>
  <c r="M135" i="4"/>
  <c r="J135" i="4"/>
  <c r="P134" i="4"/>
  <c r="M134" i="4"/>
  <c r="J134" i="4"/>
  <c r="P133" i="4"/>
  <c r="Q133" i="4" s="1"/>
  <c r="M133" i="4"/>
  <c r="J133" i="4"/>
  <c r="P132" i="4"/>
  <c r="Q132" i="4" s="1"/>
  <c r="M132" i="4"/>
  <c r="J132" i="4"/>
  <c r="P131" i="4"/>
  <c r="M131" i="4"/>
  <c r="J131" i="4"/>
  <c r="P130" i="4"/>
  <c r="M130" i="4"/>
  <c r="J130" i="4"/>
  <c r="P129" i="4"/>
  <c r="Q129" i="4" s="1"/>
  <c r="M129" i="4"/>
  <c r="J129" i="4"/>
  <c r="P128" i="4"/>
  <c r="Q128" i="4" s="1"/>
  <c r="M128" i="4"/>
  <c r="J128" i="4"/>
  <c r="P127" i="4"/>
  <c r="Q127" i="4" s="1"/>
  <c r="M127" i="4"/>
  <c r="J127" i="4"/>
  <c r="P126" i="4"/>
  <c r="Q126" i="4" s="1"/>
  <c r="M126" i="4"/>
  <c r="J126" i="4"/>
  <c r="P125" i="4"/>
  <c r="Q125" i="4" s="1"/>
  <c r="M125" i="4"/>
  <c r="J125" i="4"/>
  <c r="P124" i="4"/>
  <c r="Q124" i="4" s="1"/>
  <c r="M124" i="4"/>
  <c r="J124" i="4"/>
  <c r="P123" i="4"/>
  <c r="Q123" i="4" s="1"/>
  <c r="M123" i="4"/>
  <c r="J123" i="4"/>
  <c r="P122" i="4"/>
  <c r="Q122" i="4" s="1"/>
  <c r="M122" i="4"/>
  <c r="J122" i="4"/>
  <c r="Q121" i="4"/>
  <c r="S121" i="4" s="1"/>
  <c r="P121" i="4"/>
  <c r="M121" i="4"/>
  <c r="J121" i="4"/>
  <c r="P120" i="4"/>
  <c r="M120" i="4"/>
  <c r="J120" i="4"/>
  <c r="O119" i="4"/>
  <c r="N119" i="4"/>
  <c r="P119" i="4" s="1"/>
  <c r="L119" i="4"/>
  <c r="K119" i="4"/>
  <c r="M119" i="4" s="1"/>
  <c r="I119" i="4"/>
  <c r="H119" i="4"/>
  <c r="G119" i="4"/>
  <c r="F119" i="4"/>
  <c r="J119" i="4" s="1"/>
  <c r="E119" i="4"/>
  <c r="O118" i="4"/>
  <c r="P118" i="4" s="1"/>
  <c r="N118" i="4"/>
  <c r="L118" i="4"/>
  <c r="K118" i="4"/>
  <c r="M118" i="4" s="1"/>
  <c r="I118" i="4"/>
  <c r="H118" i="4"/>
  <c r="G118" i="4"/>
  <c r="F118" i="4"/>
  <c r="E118" i="4"/>
  <c r="P116" i="4"/>
  <c r="Q116" i="4" s="1"/>
  <c r="M116" i="4"/>
  <c r="J116" i="4"/>
  <c r="P115" i="4"/>
  <c r="Q115" i="4" s="1"/>
  <c r="M115" i="4"/>
  <c r="J115" i="4"/>
  <c r="P114" i="4"/>
  <c r="Q114" i="4" s="1"/>
  <c r="M114" i="4"/>
  <c r="J114" i="4"/>
  <c r="P113" i="4"/>
  <c r="Q113" i="4" s="1"/>
  <c r="M113" i="4"/>
  <c r="J113" i="4"/>
  <c r="P112" i="4"/>
  <c r="O112" i="4"/>
  <c r="N112" i="4"/>
  <c r="L112" i="4"/>
  <c r="M112" i="4" s="1"/>
  <c r="K112" i="4"/>
  <c r="I112" i="4"/>
  <c r="H112" i="4"/>
  <c r="G112" i="4"/>
  <c r="F112" i="4"/>
  <c r="E112" i="4"/>
  <c r="J112" i="4" s="1"/>
  <c r="O111" i="4"/>
  <c r="N111" i="4"/>
  <c r="P111" i="4" s="1"/>
  <c r="Q111" i="4" s="1"/>
  <c r="M111" i="4"/>
  <c r="L111" i="4"/>
  <c r="K111" i="4"/>
  <c r="I111" i="4"/>
  <c r="H111" i="4"/>
  <c r="G111" i="4"/>
  <c r="F111" i="4"/>
  <c r="E111" i="4"/>
  <c r="J111" i="4" s="1"/>
  <c r="P109" i="4"/>
  <c r="Q109" i="4" s="1"/>
  <c r="M109" i="4"/>
  <c r="J109" i="4"/>
  <c r="P108" i="4"/>
  <c r="Q108" i="4" s="1"/>
  <c r="M108" i="4"/>
  <c r="J108" i="4"/>
  <c r="P107" i="4"/>
  <c r="M107" i="4"/>
  <c r="J107" i="4"/>
  <c r="P106" i="4"/>
  <c r="M106" i="4"/>
  <c r="J106" i="4"/>
  <c r="P105" i="4"/>
  <c r="Q105" i="4" s="1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Q101" i="4" s="1"/>
  <c r="M101" i="4"/>
  <c r="J101" i="4"/>
  <c r="P100" i="4"/>
  <c r="Q100" i="4" s="1"/>
  <c r="M100" i="4"/>
  <c r="J100" i="4"/>
  <c r="O99" i="4"/>
  <c r="N99" i="4"/>
  <c r="P99" i="4" s="1"/>
  <c r="L99" i="4"/>
  <c r="K99" i="4"/>
  <c r="M99" i="4" s="1"/>
  <c r="I99" i="4"/>
  <c r="H99" i="4"/>
  <c r="G99" i="4"/>
  <c r="F99" i="4"/>
  <c r="J99" i="4" s="1"/>
  <c r="E99" i="4"/>
  <c r="O98" i="4"/>
  <c r="P98" i="4" s="1"/>
  <c r="Q98" i="4" s="1"/>
  <c r="N98" i="4"/>
  <c r="L98" i="4"/>
  <c r="K98" i="4"/>
  <c r="M98" i="4" s="1"/>
  <c r="I98" i="4"/>
  <c r="H98" i="4"/>
  <c r="G98" i="4"/>
  <c r="F98" i="4"/>
  <c r="E98" i="4"/>
  <c r="J98" i="4" s="1"/>
  <c r="P96" i="4"/>
  <c r="Q96" i="4" s="1"/>
  <c r="M96" i="4"/>
  <c r="J96" i="4"/>
  <c r="P95" i="4"/>
  <c r="Q95" i="4" s="1"/>
  <c r="M95" i="4"/>
  <c r="J95" i="4"/>
  <c r="P94" i="4"/>
  <c r="Q94" i="4" s="1"/>
  <c r="M94" i="4"/>
  <c r="J94" i="4"/>
  <c r="P93" i="4"/>
  <c r="Q93" i="4" s="1"/>
  <c r="M93" i="4"/>
  <c r="J93" i="4"/>
  <c r="Q92" i="4"/>
  <c r="P92" i="4"/>
  <c r="M92" i="4"/>
  <c r="J92" i="4"/>
  <c r="P91" i="4"/>
  <c r="M91" i="4"/>
  <c r="J91" i="4"/>
  <c r="P90" i="4"/>
  <c r="M90" i="4"/>
  <c r="J90" i="4"/>
  <c r="P89" i="4"/>
  <c r="Q89" i="4" s="1"/>
  <c r="M89" i="4"/>
  <c r="J89" i="4"/>
  <c r="O88" i="4"/>
  <c r="N88" i="4"/>
  <c r="P88" i="4" s="1"/>
  <c r="L88" i="4"/>
  <c r="K88" i="4"/>
  <c r="M88" i="4" s="1"/>
  <c r="I88" i="4"/>
  <c r="H88" i="4"/>
  <c r="G88" i="4"/>
  <c r="F88" i="4"/>
  <c r="J88" i="4" s="1"/>
  <c r="E88" i="4"/>
  <c r="O87" i="4"/>
  <c r="P87" i="4" s="1"/>
  <c r="N87" i="4"/>
  <c r="L87" i="4"/>
  <c r="K87" i="4"/>
  <c r="M87" i="4" s="1"/>
  <c r="I87" i="4"/>
  <c r="H87" i="4"/>
  <c r="G87" i="4"/>
  <c r="F87" i="4"/>
  <c r="E87" i="4"/>
  <c r="P85" i="4"/>
  <c r="Q85" i="4" s="1"/>
  <c r="M85" i="4"/>
  <c r="J85" i="4"/>
  <c r="P84" i="4"/>
  <c r="Q84" i="4" s="1"/>
  <c r="M84" i="4"/>
  <c r="J84" i="4"/>
  <c r="P83" i="4"/>
  <c r="Q83" i="4" s="1"/>
  <c r="M83" i="4"/>
  <c r="J83" i="4"/>
  <c r="P82" i="4"/>
  <c r="Q82" i="4" s="1"/>
  <c r="M82" i="4"/>
  <c r="J82" i="4"/>
  <c r="Q81" i="4"/>
  <c r="P81" i="4"/>
  <c r="M81" i="4"/>
  <c r="J81" i="4"/>
  <c r="P80" i="4"/>
  <c r="Q80" i="4" s="1"/>
  <c r="S80" i="4" s="1"/>
  <c r="M80" i="4"/>
  <c r="J80" i="4"/>
  <c r="P79" i="4"/>
  <c r="M79" i="4"/>
  <c r="J79" i="4"/>
  <c r="P78" i="4"/>
  <c r="M78" i="4"/>
  <c r="J78" i="4"/>
  <c r="P77" i="4"/>
  <c r="Q77" i="4" s="1"/>
  <c r="M77" i="4"/>
  <c r="J77" i="4"/>
  <c r="P76" i="4"/>
  <c r="Q76" i="4" s="1"/>
  <c r="M76" i="4"/>
  <c r="J76" i="4"/>
  <c r="P75" i="4"/>
  <c r="M75" i="4"/>
  <c r="J75" i="4"/>
  <c r="P74" i="4"/>
  <c r="M74" i="4"/>
  <c r="J74" i="4"/>
  <c r="P73" i="4"/>
  <c r="Q73" i="4" s="1"/>
  <c r="M73" i="4"/>
  <c r="J73" i="4"/>
  <c r="P72" i="4"/>
  <c r="Q72" i="4" s="1"/>
  <c r="M72" i="4"/>
  <c r="J72" i="4"/>
  <c r="P71" i="4"/>
  <c r="M71" i="4"/>
  <c r="J71" i="4"/>
  <c r="P70" i="4"/>
  <c r="M70" i="4"/>
  <c r="J70" i="4"/>
  <c r="P69" i="4"/>
  <c r="Q69" i="4" s="1"/>
  <c r="M69" i="4"/>
  <c r="J69" i="4"/>
  <c r="P68" i="4"/>
  <c r="Q68" i="4" s="1"/>
  <c r="M68" i="4"/>
  <c r="J68" i="4"/>
  <c r="P67" i="4"/>
  <c r="Q67" i="4" s="1"/>
  <c r="M67" i="4"/>
  <c r="J67" i="4"/>
  <c r="P66" i="4"/>
  <c r="Q66" i="4" s="1"/>
  <c r="M66" i="4"/>
  <c r="J66" i="4"/>
  <c r="P65" i="4"/>
  <c r="Q65" i="4" s="1"/>
  <c r="M65" i="4"/>
  <c r="J65" i="4"/>
  <c r="P64" i="4"/>
  <c r="Q64" i="4" s="1"/>
  <c r="M64" i="4"/>
  <c r="J64" i="4"/>
  <c r="P63" i="4"/>
  <c r="Q63" i="4" s="1"/>
  <c r="M63" i="4"/>
  <c r="J63" i="4"/>
  <c r="P62" i="4"/>
  <c r="Q62" i="4" s="1"/>
  <c r="M62" i="4"/>
  <c r="J62" i="4"/>
  <c r="P61" i="4"/>
  <c r="O61" i="4"/>
  <c r="N61" i="4"/>
  <c r="L61" i="4"/>
  <c r="M61" i="4" s="1"/>
  <c r="K61" i="4"/>
  <c r="I61" i="4"/>
  <c r="H61" i="4"/>
  <c r="G61" i="4"/>
  <c r="F61" i="4"/>
  <c r="E61" i="4"/>
  <c r="O60" i="4"/>
  <c r="N60" i="4"/>
  <c r="P60" i="4" s="1"/>
  <c r="Q60" i="4" s="1"/>
  <c r="M60" i="4"/>
  <c r="L60" i="4"/>
  <c r="K60" i="4"/>
  <c r="I60" i="4"/>
  <c r="H60" i="4"/>
  <c r="G60" i="4"/>
  <c r="F60" i="4"/>
  <c r="E60" i="4"/>
  <c r="J60" i="4" s="1"/>
  <c r="P58" i="4"/>
  <c r="M58" i="4"/>
  <c r="J58" i="4"/>
  <c r="P57" i="4"/>
  <c r="Q57" i="4" s="1"/>
  <c r="M57" i="4"/>
  <c r="J57" i="4"/>
  <c r="P56" i="4"/>
  <c r="Q56" i="4" s="1"/>
  <c r="M56" i="4"/>
  <c r="J56" i="4"/>
  <c r="P55" i="4"/>
  <c r="M55" i="4"/>
  <c r="J55" i="4"/>
  <c r="P54" i="4"/>
  <c r="M54" i="4"/>
  <c r="J54" i="4"/>
  <c r="P53" i="4"/>
  <c r="Q53" i="4" s="1"/>
  <c r="M53" i="4"/>
  <c r="J53" i="4"/>
  <c r="P52" i="4"/>
  <c r="M52" i="4"/>
  <c r="J52" i="4"/>
  <c r="P51" i="4"/>
  <c r="Q51" i="4" s="1"/>
  <c r="M51" i="4"/>
  <c r="J51" i="4"/>
  <c r="P50" i="4"/>
  <c r="Q50" i="4" s="1"/>
  <c r="M50" i="4"/>
  <c r="J50" i="4"/>
  <c r="P49" i="4"/>
  <c r="Q49" i="4" s="1"/>
  <c r="M49" i="4"/>
  <c r="J49" i="4"/>
  <c r="P48" i="4"/>
  <c r="Q48" i="4" s="1"/>
  <c r="M48" i="4"/>
  <c r="J48" i="4"/>
  <c r="P47" i="4"/>
  <c r="M47" i="4"/>
  <c r="J47" i="4"/>
  <c r="J46" i="4"/>
  <c r="Q46" i="4" s="1"/>
  <c r="O45" i="4"/>
  <c r="N45" i="4"/>
  <c r="M45" i="4"/>
  <c r="L45" i="4"/>
  <c r="K45" i="4"/>
  <c r="J45" i="4"/>
  <c r="I45" i="4"/>
  <c r="H45" i="4"/>
  <c r="E45" i="4"/>
  <c r="E41" i="4" s="1"/>
  <c r="Q44" i="4"/>
  <c r="P44" i="4"/>
  <c r="M44" i="4"/>
  <c r="J44" i="4"/>
  <c r="Q43" i="4"/>
  <c r="P43" i="4"/>
  <c r="M43" i="4"/>
  <c r="J43" i="4"/>
  <c r="Q42" i="4"/>
  <c r="O42" i="4"/>
  <c r="N42" i="4"/>
  <c r="P42" i="4" s="1"/>
  <c r="M42" i="4"/>
  <c r="L42" i="4"/>
  <c r="K42" i="4"/>
  <c r="I42" i="4"/>
  <c r="H42" i="4"/>
  <c r="G42" i="4"/>
  <c r="F42" i="4"/>
  <c r="E42" i="4"/>
  <c r="J42" i="4" s="1"/>
  <c r="O41" i="4"/>
  <c r="N41" i="4"/>
  <c r="P41" i="4" s="1"/>
  <c r="L41" i="4"/>
  <c r="K41" i="4"/>
  <c r="M41" i="4" s="1"/>
  <c r="I41" i="4"/>
  <c r="H41" i="4"/>
  <c r="G41" i="4"/>
  <c r="F41" i="4"/>
  <c r="J41" i="4" s="1"/>
  <c r="P39" i="4"/>
  <c r="M39" i="4"/>
  <c r="J39" i="4"/>
  <c r="P38" i="4"/>
  <c r="M38" i="4"/>
  <c r="J38" i="4"/>
  <c r="P37" i="4"/>
  <c r="M37" i="4"/>
  <c r="J37" i="4"/>
  <c r="P36" i="4"/>
  <c r="Q36" i="4" s="1"/>
  <c r="M36" i="4"/>
  <c r="J36" i="4"/>
  <c r="P35" i="4"/>
  <c r="M35" i="4"/>
  <c r="J35" i="4"/>
  <c r="P34" i="4"/>
  <c r="M34" i="4"/>
  <c r="J34" i="4"/>
  <c r="P33" i="4"/>
  <c r="M33" i="4"/>
  <c r="J33" i="4"/>
  <c r="P32" i="4"/>
  <c r="Q32" i="4" s="1"/>
  <c r="M32" i="4"/>
  <c r="J32" i="4"/>
  <c r="P31" i="4"/>
  <c r="M31" i="4"/>
  <c r="J31" i="4"/>
  <c r="P30" i="4"/>
  <c r="M30" i="4"/>
  <c r="J30" i="4"/>
  <c r="P29" i="4"/>
  <c r="M29" i="4"/>
  <c r="J29" i="4"/>
  <c r="P28" i="4"/>
  <c r="Q28" i="4" s="1"/>
  <c r="M28" i="4"/>
  <c r="J28" i="4"/>
  <c r="P27" i="4"/>
  <c r="M27" i="4"/>
  <c r="J27" i="4"/>
  <c r="P26" i="4"/>
  <c r="M26" i="4"/>
  <c r="J26" i="4"/>
  <c r="P25" i="4"/>
  <c r="M25" i="4"/>
  <c r="J25" i="4"/>
  <c r="P24" i="4"/>
  <c r="Q24" i="4" s="1"/>
  <c r="M24" i="4"/>
  <c r="J24" i="4"/>
  <c r="P23" i="4"/>
  <c r="O23" i="4"/>
  <c r="N23" i="4"/>
  <c r="L23" i="4"/>
  <c r="K23" i="4"/>
  <c r="J23" i="4"/>
  <c r="I23" i="4"/>
  <c r="H23" i="4"/>
  <c r="G23" i="4"/>
  <c r="F23" i="4"/>
  <c r="E23" i="4"/>
  <c r="P22" i="4"/>
  <c r="O22" i="4"/>
  <c r="N22" i="4"/>
  <c r="L22" i="4"/>
  <c r="K22" i="4"/>
  <c r="J22" i="4"/>
  <c r="I22" i="4"/>
  <c r="H22" i="4"/>
  <c r="G22" i="4"/>
  <c r="F22" i="4"/>
  <c r="E22" i="4"/>
  <c r="Q21" i="4"/>
  <c r="P21" i="4"/>
  <c r="M21" i="4"/>
  <c r="J21" i="4"/>
  <c r="Q20" i="4"/>
  <c r="P20" i="4"/>
  <c r="M20" i="4"/>
  <c r="J20" i="4"/>
  <c r="Q19" i="4"/>
  <c r="P19" i="4"/>
  <c r="M19" i="4"/>
  <c r="J19" i="4"/>
  <c r="Q18" i="4"/>
  <c r="P18" i="4"/>
  <c r="M18" i="4"/>
  <c r="J18" i="4"/>
  <c r="P17" i="4"/>
  <c r="M17" i="4"/>
  <c r="J17" i="4"/>
  <c r="P16" i="4"/>
  <c r="M16" i="4"/>
  <c r="J16" i="4"/>
  <c r="P15" i="4"/>
  <c r="Q15" i="4" s="1"/>
  <c r="M15" i="4"/>
  <c r="J15" i="4"/>
  <c r="P14" i="4"/>
  <c r="M14" i="4"/>
  <c r="J14" i="4"/>
  <c r="P13" i="4"/>
  <c r="M13" i="4"/>
  <c r="J13" i="4"/>
  <c r="P12" i="4"/>
  <c r="M12" i="4"/>
  <c r="J12" i="4"/>
  <c r="P11" i="4"/>
  <c r="Q11" i="4" s="1"/>
  <c r="M11" i="4"/>
  <c r="J11" i="4"/>
  <c r="P10" i="4"/>
  <c r="M10" i="4"/>
  <c r="J10" i="4"/>
  <c r="O9" i="4"/>
  <c r="N9" i="4"/>
  <c r="L9" i="4"/>
  <c r="L7" i="4" s="1"/>
  <c r="K9" i="4"/>
  <c r="I9" i="4"/>
  <c r="H9" i="4"/>
  <c r="H7" i="4" s="1"/>
  <c r="G9" i="4"/>
  <c r="G7" i="4" s="1"/>
  <c r="G5" i="4" s="1"/>
  <c r="F9" i="4"/>
  <c r="E9" i="4"/>
  <c r="P8" i="4"/>
  <c r="O8" i="4"/>
  <c r="N8" i="4"/>
  <c r="L8" i="4"/>
  <c r="K8" i="4"/>
  <c r="I8" i="4"/>
  <c r="I6" i="4" s="1"/>
  <c r="H8" i="4"/>
  <c r="H6" i="4" s="1"/>
  <c r="G8" i="4"/>
  <c r="F8" i="4"/>
  <c r="E8" i="4"/>
  <c r="E6" i="4" s="1"/>
  <c r="N7" i="4"/>
  <c r="I7" i="4"/>
  <c r="I5" i="4" s="1"/>
  <c r="F7" i="4"/>
  <c r="E7" i="4"/>
  <c r="O6" i="4"/>
  <c r="N6" i="4"/>
  <c r="K6" i="4"/>
  <c r="G6" i="4"/>
  <c r="F6" i="4"/>
  <c r="F4" i="4" s="1"/>
  <c r="H4" i="4"/>
  <c r="P352" i="5"/>
  <c r="M352" i="5"/>
  <c r="J352" i="5"/>
  <c r="P351" i="5"/>
  <c r="Q351" i="5" s="1"/>
  <c r="M351" i="5"/>
  <c r="J351" i="5"/>
  <c r="P350" i="5"/>
  <c r="M350" i="5"/>
  <c r="J350" i="5"/>
  <c r="P349" i="5"/>
  <c r="M349" i="5"/>
  <c r="J349" i="5"/>
  <c r="P348" i="5"/>
  <c r="M348" i="5"/>
  <c r="J348" i="5"/>
  <c r="P347" i="5"/>
  <c r="Q347" i="5" s="1"/>
  <c r="M347" i="5"/>
  <c r="J347" i="5"/>
  <c r="P346" i="5"/>
  <c r="M346" i="5"/>
  <c r="J346" i="5"/>
  <c r="P345" i="5"/>
  <c r="M345" i="5"/>
  <c r="J345" i="5"/>
  <c r="P344" i="5"/>
  <c r="M344" i="5"/>
  <c r="J344" i="5"/>
  <c r="P343" i="5"/>
  <c r="Q343" i="5" s="1"/>
  <c r="M343" i="5"/>
  <c r="J343" i="5"/>
  <c r="P342" i="5"/>
  <c r="M342" i="5"/>
  <c r="J342" i="5"/>
  <c r="P341" i="5"/>
  <c r="M341" i="5"/>
  <c r="J341" i="5"/>
  <c r="P340" i="5"/>
  <c r="M340" i="5"/>
  <c r="J340" i="5"/>
  <c r="P339" i="5"/>
  <c r="Q339" i="5" s="1"/>
  <c r="M339" i="5"/>
  <c r="J339" i="5"/>
  <c r="P338" i="5"/>
  <c r="M338" i="5"/>
  <c r="J338" i="5"/>
  <c r="P337" i="5"/>
  <c r="M337" i="5"/>
  <c r="J337" i="5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O324" i="5"/>
  <c r="N324" i="5"/>
  <c r="P324" i="5" s="1"/>
  <c r="L324" i="5"/>
  <c r="K324" i="5"/>
  <c r="I324" i="5"/>
  <c r="H324" i="5"/>
  <c r="G324" i="5"/>
  <c r="G292" i="5" s="1"/>
  <c r="F324" i="5"/>
  <c r="J324" i="5" s="1"/>
  <c r="E324" i="5"/>
  <c r="O323" i="5"/>
  <c r="N323" i="5"/>
  <c r="L323" i="5"/>
  <c r="K323" i="5"/>
  <c r="M323" i="5" s="1"/>
  <c r="I323" i="5"/>
  <c r="H323" i="5"/>
  <c r="G323" i="5"/>
  <c r="F323" i="5"/>
  <c r="E323" i="5"/>
  <c r="J323" i="5" s="1"/>
  <c r="P322" i="5"/>
  <c r="Q322" i="5" s="1"/>
  <c r="M322" i="5"/>
  <c r="J322" i="5"/>
  <c r="P321" i="5"/>
  <c r="Q321" i="5" s="1"/>
  <c r="M321" i="5"/>
  <c r="J321" i="5"/>
  <c r="P320" i="5"/>
  <c r="Q320" i="5" s="1"/>
  <c r="M320" i="5"/>
  <c r="J320" i="5"/>
  <c r="P319" i="5"/>
  <c r="Q319" i="5" s="1"/>
  <c r="M319" i="5"/>
  <c r="J319" i="5"/>
  <c r="P318" i="5"/>
  <c r="Q318" i="5" s="1"/>
  <c r="M318" i="5"/>
  <c r="J318" i="5"/>
  <c r="P317" i="5"/>
  <c r="Q317" i="5" s="1"/>
  <c r="M317" i="5"/>
  <c r="J317" i="5"/>
  <c r="P316" i="5"/>
  <c r="Q316" i="5" s="1"/>
  <c r="M316" i="5"/>
  <c r="J316" i="5"/>
  <c r="P315" i="5"/>
  <c r="Q315" i="5" s="1"/>
  <c r="M315" i="5"/>
  <c r="J315" i="5"/>
  <c r="P314" i="5"/>
  <c r="Q314" i="5" s="1"/>
  <c r="M314" i="5"/>
  <c r="J314" i="5"/>
  <c r="P313" i="5"/>
  <c r="Q313" i="5" s="1"/>
  <c r="M313" i="5"/>
  <c r="J313" i="5"/>
  <c r="P312" i="5"/>
  <c r="Q312" i="5" s="1"/>
  <c r="M312" i="5"/>
  <c r="J312" i="5"/>
  <c r="P311" i="5"/>
  <c r="Q311" i="5" s="1"/>
  <c r="M311" i="5"/>
  <c r="J311" i="5"/>
  <c r="P310" i="5"/>
  <c r="Q310" i="5" s="1"/>
  <c r="M310" i="5"/>
  <c r="J310" i="5"/>
  <c r="P309" i="5"/>
  <c r="Q309" i="5" s="1"/>
  <c r="M309" i="5"/>
  <c r="J309" i="5"/>
  <c r="P308" i="5"/>
  <c r="Q308" i="5" s="1"/>
  <c r="M308" i="5"/>
  <c r="J308" i="5"/>
  <c r="P307" i="5"/>
  <c r="Q307" i="5" s="1"/>
  <c r="M307" i="5"/>
  <c r="J307" i="5"/>
  <c r="P306" i="5"/>
  <c r="Q306" i="5" s="1"/>
  <c r="M306" i="5"/>
  <c r="J306" i="5"/>
  <c r="P305" i="5"/>
  <c r="Q305" i="5" s="1"/>
  <c r="M305" i="5"/>
  <c r="J305" i="5"/>
  <c r="P304" i="5"/>
  <c r="Q304" i="5" s="1"/>
  <c r="M304" i="5"/>
  <c r="J304" i="5"/>
  <c r="P303" i="5"/>
  <c r="Q303" i="5" s="1"/>
  <c r="M303" i="5"/>
  <c r="J303" i="5"/>
  <c r="P302" i="5"/>
  <c r="Q302" i="5" s="1"/>
  <c r="M302" i="5"/>
  <c r="J302" i="5"/>
  <c r="P301" i="5"/>
  <c r="Q301" i="5" s="1"/>
  <c r="M301" i="5"/>
  <c r="J301" i="5"/>
  <c r="P300" i="5"/>
  <c r="O300" i="5"/>
  <c r="N300" i="5"/>
  <c r="L300" i="5"/>
  <c r="L292" i="5" s="1"/>
  <c r="K300" i="5"/>
  <c r="I300" i="5"/>
  <c r="I292" i="5" s="1"/>
  <c r="H300" i="5"/>
  <c r="H292" i="5" s="1"/>
  <c r="G300" i="5"/>
  <c r="F300" i="5"/>
  <c r="E300" i="5"/>
  <c r="O299" i="5"/>
  <c r="N299" i="5"/>
  <c r="M299" i="5"/>
  <c r="L299" i="5"/>
  <c r="K299" i="5"/>
  <c r="I299" i="5"/>
  <c r="I291" i="5" s="1"/>
  <c r="H299" i="5"/>
  <c r="G299" i="5"/>
  <c r="F299" i="5"/>
  <c r="F291" i="5" s="1"/>
  <c r="E299" i="5"/>
  <c r="E291" i="5" s="1"/>
  <c r="J291" i="5" s="1"/>
  <c r="P298" i="5"/>
  <c r="M298" i="5"/>
  <c r="J298" i="5"/>
  <c r="P297" i="5"/>
  <c r="Q297" i="5" s="1"/>
  <c r="M297" i="5"/>
  <c r="J297" i="5"/>
  <c r="P296" i="5"/>
  <c r="M296" i="5"/>
  <c r="J296" i="5"/>
  <c r="P295" i="5"/>
  <c r="M295" i="5"/>
  <c r="J295" i="5"/>
  <c r="P294" i="5"/>
  <c r="M294" i="5"/>
  <c r="J294" i="5"/>
  <c r="P293" i="5"/>
  <c r="Q293" i="5" s="1"/>
  <c r="M293" i="5"/>
  <c r="J293" i="5"/>
  <c r="O292" i="5"/>
  <c r="N292" i="5"/>
  <c r="P292" i="5" s="1"/>
  <c r="F292" i="5"/>
  <c r="L291" i="5"/>
  <c r="K291" i="5"/>
  <c r="M291" i="5" s="1"/>
  <c r="H291" i="5"/>
  <c r="G291" i="5"/>
  <c r="P289" i="5"/>
  <c r="Q289" i="5" s="1"/>
  <c r="J289" i="5"/>
  <c r="P288" i="5"/>
  <c r="M288" i="5"/>
  <c r="J288" i="5"/>
  <c r="P287" i="5"/>
  <c r="M287" i="5"/>
  <c r="J287" i="5"/>
  <c r="P286" i="5"/>
  <c r="Q286" i="5" s="1"/>
  <c r="M286" i="5"/>
  <c r="J286" i="5"/>
  <c r="P285" i="5"/>
  <c r="M285" i="5"/>
  <c r="J285" i="5"/>
  <c r="P284" i="5"/>
  <c r="M284" i="5"/>
  <c r="J284" i="5"/>
  <c r="P283" i="5"/>
  <c r="Q283" i="5" s="1"/>
  <c r="M283" i="5"/>
  <c r="J283" i="5"/>
  <c r="Q282" i="5"/>
  <c r="P282" i="5"/>
  <c r="M282" i="5"/>
  <c r="J282" i="5"/>
  <c r="P281" i="5"/>
  <c r="M281" i="5"/>
  <c r="Q281" i="5" s="1"/>
  <c r="J281" i="5"/>
  <c r="P280" i="5"/>
  <c r="M280" i="5"/>
  <c r="Q280" i="5" s="1"/>
  <c r="J280" i="5"/>
  <c r="P279" i="5"/>
  <c r="M279" i="5"/>
  <c r="Q279" i="5" s="1"/>
  <c r="J279" i="5"/>
  <c r="P278" i="5"/>
  <c r="M278" i="5"/>
  <c r="Q278" i="5" s="1"/>
  <c r="J278" i="5"/>
  <c r="P277" i="5"/>
  <c r="M277" i="5"/>
  <c r="J277" i="5"/>
  <c r="P276" i="5"/>
  <c r="M276" i="5"/>
  <c r="J276" i="5"/>
  <c r="P275" i="5"/>
  <c r="Q275" i="5" s="1"/>
  <c r="M275" i="5"/>
  <c r="J275" i="5"/>
  <c r="P274" i="5"/>
  <c r="Q274" i="5" s="1"/>
  <c r="M274" i="5"/>
  <c r="J274" i="5"/>
  <c r="P273" i="5"/>
  <c r="M273" i="5"/>
  <c r="P272" i="5"/>
  <c r="M272" i="5"/>
  <c r="J272" i="5"/>
  <c r="P271" i="5"/>
  <c r="O271" i="5"/>
  <c r="N271" i="5"/>
  <c r="L271" i="5"/>
  <c r="K271" i="5"/>
  <c r="M271" i="5" s="1"/>
  <c r="I271" i="5"/>
  <c r="H271" i="5"/>
  <c r="G271" i="5"/>
  <c r="F271" i="5"/>
  <c r="J271" i="5" s="1"/>
  <c r="E271" i="5"/>
  <c r="P270" i="5"/>
  <c r="O270" i="5"/>
  <c r="N270" i="5"/>
  <c r="L270" i="5"/>
  <c r="M270" i="5" s="1"/>
  <c r="K270" i="5"/>
  <c r="I270" i="5"/>
  <c r="H270" i="5"/>
  <c r="G270" i="5"/>
  <c r="F270" i="5"/>
  <c r="E270" i="5"/>
  <c r="P268" i="5"/>
  <c r="Q268" i="5" s="1"/>
  <c r="M268" i="5"/>
  <c r="J268" i="5"/>
  <c r="P267" i="5"/>
  <c r="Q267" i="5" s="1"/>
  <c r="M267" i="5"/>
  <c r="J267" i="5"/>
  <c r="P266" i="5"/>
  <c r="Q266" i="5" s="1"/>
  <c r="M266" i="5"/>
  <c r="J266" i="5"/>
  <c r="P265" i="5"/>
  <c r="Q265" i="5" s="1"/>
  <c r="M265" i="5"/>
  <c r="J265" i="5"/>
  <c r="P264" i="5"/>
  <c r="Q264" i="5" s="1"/>
  <c r="M264" i="5"/>
  <c r="J264" i="5"/>
  <c r="P263" i="5"/>
  <c r="Q263" i="5" s="1"/>
  <c r="M263" i="5"/>
  <c r="J263" i="5"/>
  <c r="P262" i="5"/>
  <c r="Q262" i="5" s="1"/>
  <c r="M262" i="5"/>
  <c r="J262" i="5"/>
  <c r="P261" i="5"/>
  <c r="Q261" i="5" s="1"/>
  <c r="M261" i="5"/>
  <c r="J261" i="5"/>
  <c r="P260" i="5"/>
  <c r="Q260" i="5" s="1"/>
  <c r="M260" i="5"/>
  <c r="J260" i="5"/>
  <c r="P259" i="5"/>
  <c r="Q259" i="5" s="1"/>
  <c r="M259" i="5"/>
  <c r="J259" i="5"/>
  <c r="P258" i="5"/>
  <c r="Q258" i="5" s="1"/>
  <c r="M258" i="5"/>
  <c r="J258" i="5"/>
  <c r="P257" i="5"/>
  <c r="Q257" i="5" s="1"/>
  <c r="M257" i="5"/>
  <c r="J257" i="5"/>
  <c r="P256" i="5"/>
  <c r="Q256" i="5" s="1"/>
  <c r="M256" i="5"/>
  <c r="J256" i="5"/>
  <c r="P255" i="5"/>
  <c r="Q255" i="5" s="1"/>
  <c r="M255" i="5"/>
  <c r="J255" i="5"/>
  <c r="Q254" i="5"/>
  <c r="P254" i="5"/>
  <c r="M254" i="5"/>
  <c r="J254" i="5"/>
  <c r="P253" i="5"/>
  <c r="M253" i="5"/>
  <c r="J253" i="5"/>
  <c r="P252" i="5"/>
  <c r="Q252" i="5" s="1"/>
  <c r="M252" i="5"/>
  <c r="J252" i="5"/>
  <c r="P251" i="5"/>
  <c r="M251" i="5"/>
  <c r="J251" i="5"/>
  <c r="P250" i="5"/>
  <c r="M250" i="5"/>
  <c r="J250" i="5"/>
  <c r="P249" i="5"/>
  <c r="M249" i="5"/>
  <c r="J249" i="5"/>
  <c r="P248" i="5"/>
  <c r="M248" i="5"/>
  <c r="J248" i="5"/>
  <c r="P247" i="5"/>
  <c r="M247" i="5"/>
  <c r="M245" i="5" s="1"/>
  <c r="J247" i="5"/>
  <c r="O246" i="5"/>
  <c r="N246" i="5"/>
  <c r="L246" i="5"/>
  <c r="K246" i="5"/>
  <c r="I246" i="5"/>
  <c r="H246" i="5"/>
  <c r="G246" i="5"/>
  <c r="F246" i="5"/>
  <c r="J246" i="5" s="1"/>
  <c r="E246" i="5"/>
  <c r="O245" i="5"/>
  <c r="N245" i="5"/>
  <c r="L245" i="5"/>
  <c r="K245" i="5"/>
  <c r="I245" i="5"/>
  <c r="H245" i="5"/>
  <c r="G245" i="5"/>
  <c r="F245" i="5"/>
  <c r="E245" i="5"/>
  <c r="J245" i="5" s="1"/>
  <c r="P243" i="5"/>
  <c r="Q243" i="5" s="1"/>
  <c r="M243" i="5"/>
  <c r="J243" i="5"/>
  <c r="P242" i="5"/>
  <c r="M242" i="5"/>
  <c r="J242" i="5"/>
  <c r="P241" i="5"/>
  <c r="M241" i="5"/>
  <c r="J241" i="5"/>
  <c r="P240" i="5"/>
  <c r="Q240" i="5" s="1"/>
  <c r="M240" i="5"/>
  <c r="J240" i="5"/>
  <c r="P239" i="5"/>
  <c r="Q239" i="5" s="1"/>
  <c r="M239" i="5"/>
  <c r="J239" i="5"/>
  <c r="P238" i="5"/>
  <c r="M238" i="5"/>
  <c r="J238" i="5"/>
  <c r="P237" i="5"/>
  <c r="M237" i="5"/>
  <c r="J237" i="5"/>
  <c r="P236" i="5"/>
  <c r="Q236" i="5" s="1"/>
  <c r="M236" i="5"/>
  <c r="J236" i="5"/>
  <c r="P235" i="5"/>
  <c r="Q235" i="5" s="1"/>
  <c r="M235" i="5"/>
  <c r="J235" i="5"/>
  <c r="P234" i="5"/>
  <c r="M234" i="5"/>
  <c r="J234" i="5"/>
  <c r="P233" i="5"/>
  <c r="M233" i="5"/>
  <c r="J233" i="5"/>
  <c r="P232" i="5"/>
  <c r="Q232" i="5" s="1"/>
  <c r="M232" i="5"/>
  <c r="J232" i="5"/>
  <c r="O231" i="5"/>
  <c r="N231" i="5"/>
  <c r="P231" i="5" s="1"/>
  <c r="L231" i="5"/>
  <c r="M231" i="5" s="1"/>
  <c r="K231" i="5"/>
  <c r="I231" i="5"/>
  <c r="H231" i="5"/>
  <c r="G231" i="5"/>
  <c r="F231" i="5"/>
  <c r="J231" i="5" s="1"/>
  <c r="E231" i="5"/>
  <c r="O230" i="5"/>
  <c r="N230" i="5"/>
  <c r="P230" i="5" s="1"/>
  <c r="L230" i="5"/>
  <c r="K230" i="5"/>
  <c r="M230" i="5" s="1"/>
  <c r="I230" i="5"/>
  <c r="H230" i="5"/>
  <c r="G230" i="5"/>
  <c r="F230" i="5"/>
  <c r="J230" i="5" s="1"/>
  <c r="E230" i="5"/>
  <c r="P229" i="5"/>
  <c r="M229" i="5"/>
  <c r="J229" i="5"/>
  <c r="P228" i="5"/>
  <c r="M228" i="5"/>
  <c r="J228" i="5"/>
  <c r="P227" i="5"/>
  <c r="Q227" i="5" s="1"/>
  <c r="M227" i="5"/>
  <c r="J227" i="5"/>
  <c r="P226" i="5"/>
  <c r="Q226" i="5" s="1"/>
  <c r="M226" i="5"/>
  <c r="J226" i="5"/>
  <c r="P225" i="5"/>
  <c r="M225" i="5"/>
  <c r="J225" i="5"/>
  <c r="P224" i="5"/>
  <c r="M224" i="5"/>
  <c r="J224" i="5"/>
  <c r="P223" i="5"/>
  <c r="Q223" i="5" s="1"/>
  <c r="M223" i="5"/>
  <c r="J223" i="5"/>
  <c r="P222" i="5"/>
  <c r="Q222" i="5" s="1"/>
  <c r="M222" i="5"/>
  <c r="J222" i="5"/>
  <c r="P221" i="5"/>
  <c r="M221" i="5"/>
  <c r="J221" i="5"/>
  <c r="P220" i="5"/>
  <c r="M220" i="5"/>
  <c r="J220" i="5"/>
  <c r="P219" i="5"/>
  <c r="Q219" i="5" s="1"/>
  <c r="M219" i="5"/>
  <c r="J219" i="5"/>
  <c r="P218" i="5"/>
  <c r="Q218" i="5" s="1"/>
  <c r="M218" i="5"/>
  <c r="J218" i="5"/>
  <c r="P217" i="5"/>
  <c r="M217" i="5"/>
  <c r="J217" i="5"/>
  <c r="P216" i="5"/>
  <c r="M216" i="5"/>
  <c r="J216" i="5"/>
  <c r="P215" i="5"/>
  <c r="Q215" i="5" s="1"/>
  <c r="M215" i="5"/>
  <c r="J215" i="5"/>
  <c r="P214" i="5"/>
  <c r="Q214" i="5" s="1"/>
  <c r="M214" i="5"/>
  <c r="J214" i="5"/>
  <c r="P213" i="5"/>
  <c r="M213" i="5"/>
  <c r="J213" i="5"/>
  <c r="P212" i="5"/>
  <c r="M212" i="5"/>
  <c r="J212" i="5"/>
  <c r="P211" i="5"/>
  <c r="Q211" i="5" s="1"/>
  <c r="M211" i="5"/>
  <c r="J211" i="5"/>
  <c r="P210" i="5"/>
  <c r="Q210" i="5" s="1"/>
  <c r="M210" i="5"/>
  <c r="J210" i="5"/>
  <c r="O209" i="5"/>
  <c r="P209" i="5" s="1"/>
  <c r="N209" i="5"/>
  <c r="L209" i="5"/>
  <c r="K209" i="5"/>
  <c r="I209" i="5"/>
  <c r="H209" i="5"/>
  <c r="G209" i="5"/>
  <c r="F209" i="5"/>
  <c r="E209" i="5"/>
  <c r="O208" i="5"/>
  <c r="N208" i="5"/>
  <c r="L208" i="5"/>
  <c r="K208" i="5"/>
  <c r="I208" i="5"/>
  <c r="H208" i="5"/>
  <c r="H196" i="5" s="1"/>
  <c r="G208" i="5"/>
  <c r="F208" i="5"/>
  <c r="E208" i="5"/>
  <c r="Q207" i="5"/>
  <c r="P207" i="5"/>
  <c r="M207" i="5"/>
  <c r="J207" i="5"/>
  <c r="Q206" i="5"/>
  <c r="P206" i="5"/>
  <c r="M206" i="5"/>
  <c r="J206" i="5"/>
  <c r="Q205" i="5"/>
  <c r="P205" i="5"/>
  <c r="M205" i="5"/>
  <c r="J205" i="5"/>
  <c r="Q204" i="5"/>
  <c r="P204" i="5"/>
  <c r="M204" i="5"/>
  <c r="J204" i="5"/>
  <c r="Q203" i="5"/>
  <c r="P203" i="5"/>
  <c r="M203" i="5"/>
  <c r="J203" i="5"/>
  <c r="Q202" i="5"/>
  <c r="P202" i="5"/>
  <c r="M202" i="5"/>
  <c r="J202" i="5"/>
  <c r="Q201" i="5"/>
  <c r="P201" i="5"/>
  <c r="M201" i="5"/>
  <c r="J201" i="5"/>
  <c r="Q200" i="5"/>
  <c r="P200" i="5"/>
  <c r="M200" i="5"/>
  <c r="J200" i="5"/>
  <c r="P199" i="5"/>
  <c r="O199" i="5"/>
  <c r="N199" i="5"/>
  <c r="M199" i="5"/>
  <c r="L199" i="5"/>
  <c r="L197" i="5" s="1"/>
  <c r="K199" i="5"/>
  <c r="I199" i="5"/>
  <c r="I197" i="5" s="1"/>
  <c r="H199" i="5"/>
  <c r="H197" i="5" s="1"/>
  <c r="G199" i="5"/>
  <c r="F199" i="5"/>
  <c r="E199" i="5"/>
  <c r="O198" i="5"/>
  <c r="N198" i="5"/>
  <c r="M198" i="5"/>
  <c r="L198" i="5"/>
  <c r="K198" i="5"/>
  <c r="I198" i="5"/>
  <c r="I196" i="5" s="1"/>
  <c r="H198" i="5"/>
  <c r="G198" i="5"/>
  <c r="F198" i="5"/>
  <c r="F196" i="5" s="1"/>
  <c r="E198" i="5"/>
  <c r="E196" i="5" s="1"/>
  <c r="O197" i="5"/>
  <c r="N197" i="5"/>
  <c r="P197" i="5" s="1"/>
  <c r="G197" i="5"/>
  <c r="F197" i="5"/>
  <c r="O196" i="5"/>
  <c r="L196" i="5"/>
  <c r="P194" i="5"/>
  <c r="Q194" i="5" s="1"/>
  <c r="M194" i="5"/>
  <c r="J194" i="5"/>
  <c r="P193" i="5"/>
  <c r="Q193" i="5" s="1"/>
  <c r="M193" i="5"/>
  <c r="J193" i="5"/>
  <c r="Q192" i="5"/>
  <c r="P192" i="5"/>
  <c r="M192" i="5"/>
  <c r="J192" i="5"/>
  <c r="P191" i="5"/>
  <c r="M191" i="5"/>
  <c r="J191" i="5"/>
  <c r="P190" i="5"/>
  <c r="Q190" i="5" s="1"/>
  <c r="M190" i="5"/>
  <c r="J190" i="5"/>
  <c r="P189" i="5"/>
  <c r="M189" i="5"/>
  <c r="J189" i="5"/>
  <c r="P188" i="5"/>
  <c r="M188" i="5"/>
  <c r="J188" i="5"/>
  <c r="P187" i="5"/>
  <c r="M187" i="5"/>
  <c r="J187" i="5"/>
  <c r="P186" i="5"/>
  <c r="Q186" i="5" s="1"/>
  <c r="M186" i="5"/>
  <c r="J186" i="5"/>
  <c r="P185" i="5"/>
  <c r="M185" i="5"/>
  <c r="J185" i="5"/>
  <c r="P184" i="5"/>
  <c r="M184" i="5"/>
  <c r="J184" i="5"/>
  <c r="P183" i="5"/>
  <c r="M183" i="5"/>
  <c r="J183" i="5"/>
  <c r="P182" i="5"/>
  <c r="Q182" i="5" s="1"/>
  <c r="M182" i="5"/>
  <c r="J182" i="5"/>
  <c r="P181" i="5"/>
  <c r="M181" i="5"/>
  <c r="J181" i="5"/>
  <c r="P180" i="5"/>
  <c r="M180" i="5"/>
  <c r="J180" i="5"/>
  <c r="P179" i="5"/>
  <c r="M179" i="5"/>
  <c r="J179" i="5"/>
  <c r="P178" i="5"/>
  <c r="Q178" i="5" s="1"/>
  <c r="M178" i="5"/>
  <c r="J178" i="5"/>
  <c r="P177" i="5"/>
  <c r="M177" i="5"/>
  <c r="J177" i="5"/>
  <c r="P176" i="5"/>
  <c r="M176" i="5"/>
  <c r="J176" i="5"/>
  <c r="P175" i="5"/>
  <c r="M175" i="5"/>
  <c r="J175" i="5"/>
  <c r="P174" i="5"/>
  <c r="Q174" i="5" s="1"/>
  <c r="M174" i="5"/>
  <c r="J174" i="5"/>
  <c r="P173" i="5"/>
  <c r="M173" i="5"/>
  <c r="J173" i="5"/>
  <c r="P172" i="5"/>
  <c r="M172" i="5"/>
  <c r="J172" i="5"/>
  <c r="P171" i="5"/>
  <c r="M171" i="5"/>
  <c r="J171" i="5"/>
  <c r="P170" i="5"/>
  <c r="Q170" i="5" s="1"/>
  <c r="M170" i="5"/>
  <c r="J170" i="5"/>
  <c r="P169" i="5"/>
  <c r="M169" i="5"/>
  <c r="J169" i="5"/>
  <c r="P168" i="5"/>
  <c r="M168" i="5"/>
  <c r="J168" i="5"/>
  <c r="P167" i="5"/>
  <c r="M167" i="5"/>
  <c r="J167" i="5"/>
  <c r="P166" i="5"/>
  <c r="Q166" i="5" s="1"/>
  <c r="M166" i="5"/>
  <c r="J166" i="5"/>
  <c r="P165" i="5"/>
  <c r="M165" i="5"/>
  <c r="J165" i="5"/>
  <c r="P164" i="5"/>
  <c r="M164" i="5"/>
  <c r="J164" i="5"/>
  <c r="P163" i="5"/>
  <c r="Q163" i="5" s="1"/>
  <c r="M163" i="5"/>
  <c r="J163" i="5"/>
  <c r="P162" i="5"/>
  <c r="O162" i="5"/>
  <c r="N162" i="5"/>
  <c r="L162" i="5"/>
  <c r="M162" i="5" s="1"/>
  <c r="K162" i="5"/>
  <c r="I162" i="5"/>
  <c r="H162" i="5"/>
  <c r="G162" i="5"/>
  <c r="F162" i="5"/>
  <c r="E162" i="5"/>
  <c r="J162" i="5" s="1"/>
  <c r="O161" i="5"/>
  <c r="N161" i="5"/>
  <c r="P161" i="5" s="1"/>
  <c r="M161" i="5"/>
  <c r="L161" i="5"/>
  <c r="K161" i="5"/>
  <c r="I161" i="5"/>
  <c r="H161" i="5"/>
  <c r="G161" i="5"/>
  <c r="F161" i="5"/>
  <c r="E161" i="5"/>
  <c r="J161" i="5" s="1"/>
  <c r="P159" i="5"/>
  <c r="M159" i="5"/>
  <c r="J159" i="5"/>
  <c r="P158" i="5"/>
  <c r="Q158" i="5" s="1"/>
  <c r="M158" i="5"/>
  <c r="J158" i="5"/>
  <c r="P157" i="5"/>
  <c r="M157" i="5"/>
  <c r="J157" i="5"/>
  <c r="P156" i="5"/>
  <c r="M156" i="5"/>
  <c r="J156" i="5"/>
  <c r="P155" i="5"/>
  <c r="M155" i="5"/>
  <c r="J155" i="5"/>
  <c r="P154" i="5"/>
  <c r="Q154" i="5" s="1"/>
  <c r="M154" i="5"/>
  <c r="J154" i="5"/>
  <c r="P153" i="5"/>
  <c r="M153" i="5"/>
  <c r="J153" i="5"/>
  <c r="P152" i="5"/>
  <c r="Q152" i="5" s="1"/>
  <c r="M152" i="5"/>
  <c r="J152" i="5"/>
  <c r="P151" i="5"/>
  <c r="O151" i="5"/>
  <c r="N151" i="5"/>
  <c r="L151" i="5"/>
  <c r="M151" i="5" s="1"/>
  <c r="K151" i="5"/>
  <c r="I151" i="5"/>
  <c r="H151" i="5"/>
  <c r="G151" i="5"/>
  <c r="F151" i="5"/>
  <c r="E151" i="5"/>
  <c r="O150" i="5"/>
  <c r="N150" i="5"/>
  <c r="P150" i="5" s="1"/>
  <c r="M150" i="5"/>
  <c r="L150" i="5"/>
  <c r="K150" i="5"/>
  <c r="I150" i="5"/>
  <c r="H150" i="5"/>
  <c r="G150" i="5"/>
  <c r="F150" i="5"/>
  <c r="J150" i="5" s="1"/>
  <c r="E150" i="5"/>
  <c r="P148" i="5"/>
  <c r="M148" i="5"/>
  <c r="J148" i="5"/>
  <c r="P147" i="5"/>
  <c r="M147" i="5"/>
  <c r="J147" i="5"/>
  <c r="P146" i="5"/>
  <c r="Q146" i="5" s="1"/>
  <c r="M146" i="5"/>
  <c r="J146" i="5"/>
  <c r="P145" i="5"/>
  <c r="M145" i="5"/>
  <c r="J145" i="5"/>
  <c r="P144" i="5"/>
  <c r="M144" i="5"/>
  <c r="J144" i="5"/>
  <c r="P143" i="5"/>
  <c r="M143" i="5"/>
  <c r="J143" i="5"/>
  <c r="P142" i="5"/>
  <c r="Q142" i="5" s="1"/>
  <c r="M142" i="5"/>
  <c r="J142" i="5"/>
  <c r="P141" i="5"/>
  <c r="M141" i="5"/>
  <c r="J141" i="5"/>
  <c r="P140" i="5"/>
  <c r="M140" i="5"/>
  <c r="J140" i="5"/>
  <c r="P139" i="5"/>
  <c r="M139" i="5"/>
  <c r="J139" i="5"/>
  <c r="O138" i="5"/>
  <c r="N138" i="5"/>
  <c r="L138" i="5"/>
  <c r="K138" i="5"/>
  <c r="M138" i="5" s="1"/>
  <c r="I138" i="5"/>
  <c r="H138" i="5"/>
  <c r="G138" i="5"/>
  <c r="F138" i="5"/>
  <c r="J138" i="5" s="1"/>
  <c r="E138" i="5"/>
  <c r="O137" i="5"/>
  <c r="P137" i="5" s="1"/>
  <c r="N137" i="5"/>
  <c r="L137" i="5"/>
  <c r="K137" i="5"/>
  <c r="M137" i="5" s="1"/>
  <c r="I137" i="5"/>
  <c r="H137" i="5"/>
  <c r="G137" i="5"/>
  <c r="F137" i="5"/>
  <c r="E137" i="5"/>
  <c r="Q135" i="5"/>
  <c r="P135" i="5"/>
  <c r="M135" i="5"/>
  <c r="J135" i="5"/>
  <c r="Q134" i="5"/>
  <c r="P134" i="5"/>
  <c r="M134" i="5"/>
  <c r="J134" i="5"/>
  <c r="Q133" i="5"/>
  <c r="P133" i="5"/>
  <c r="M133" i="5"/>
  <c r="J133" i="5"/>
  <c r="Q132" i="5"/>
  <c r="P132" i="5"/>
  <c r="M132" i="5"/>
  <c r="J132" i="5"/>
  <c r="Q131" i="5"/>
  <c r="P131" i="5"/>
  <c r="M131" i="5"/>
  <c r="J131" i="5"/>
  <c r="Q130" i="5"/>
  <c r="P130" i="5"/>
  <c r="M130" i="5"/>
  <c r="J130" i="5"/>
  <c r="S129" i="5"/>
  <c r="P129" i="5"/>
  <c r="M129" i="5"/>
  <c r="J129" i="5"/>
  <c r="Q129" i="5" s="1"/>
  <c r="P128" i="5"/>
  <c r="M128" i="5"/>
  <c r="J128" i="5"/>
  <c r="P127" i="5"/>
  <c r="M127" i="5"/>
  <c r="J127" i="5"/>
  <c r="P126" i="5"/>
  <c r="Q126" i="5" s="1"/>
  <c r="M126" i="5"/>
  <c r="J126" i="5"/>
  <c r="P125" i="5"/>
  <c r="M125" i="5"/>
  <c r="J125" i="5"/>
  <c r="P124" i="5"/>
  <c r="M124" i="5"/>
  <c r="J124" i="5"/>
  <c r="P123" i="5"/>
  <c r="M123" i="5"/>
  <c r="J123" i="5"/>
  <c r="P122" i="5"/>
  <c r="Q122" i="5" s="1"/>
  <c r="M122" i="5"/>
  <c r="J122" i="5"/>
  <c r="P121" i="5"/>
  <c r="M121" i="5"/>
  <c r="J121" i="5"/>
  <c r="P120" i="5"/>
  <c r="Q120" i="5" s="1"/>
  <c r="M120" i="5"/>
  <c r="J120" i="5"/>
  <c r="P119" i="5"/>
  <c r="O119" i="5"/>
  <c r="N119" i="5"/>
  <c r="L119" i="5"/>
  <c r="M119" i="5" s="1"/>
  <c r="K119" i="5"/>
  <c r="I119" i="5"/>
  <c r="H119" i="5"/>
  <c r="G119" i="5"/>
  <c r="F119" i="5"/>
  <c r="E119" i="5"/>
  <c r="O118" i="5"/>
  <c r="N118" i="5"/>
  <c r="P118" i="5" s="1"/>
  <c r="M118" i="5"/>
  <c r="L118" i="5"/>
  <c r="K118" i="5"/>
  <c r="I118" i="5"/>
  <c r="H118" i="5"/>
  <c r="G118" i="5"/>
  <c r="F118" i="5"/>
  <c r="J118" i="5" s="1"/>
  <c r="E118" i="5"/>
  <c r="P116" i="5"/>
  <c r="M116" i="5"/>
  <c r="J116" i="5"/>
  <c r="P115" i="5"/>
  <c r="M115" i="5"/>
  <c r="J115" i="5"/>
  <c r="P114" i="5"/>
  <c r="Q114" i="5" s="1"/>
  <c r="M114" i="5"/>
  <c r="J114" i="5"/>
  <c r="P113" i="5"/>
  <c r="M113" i="5"/>
  <c r="J113" i="5"/>
  <c r="O112" i="5"/>
  <c r="N112" i="5"/>
  <c r="P112" i="5" s="1"/>
  <c r="Q112" i="5" s="1"/>
  <c r="L112" i="5"/>
  <c r="K112" i="5"/>
  <c r="M112" i="5" s="1"/>
  <c r="I112" i="5"/>
  <c r="H112" i="5"/>
  <c r="G112" i="5"/>
  <c r="F112" i="5"/>
  <c r="J112" i="5" s="1"/>
  <c r="E112" i="5"/>
  <c r="P111" i="5"/>
  <c r="O111" i="5"/>
  <c r="N111" i="5"/>
  <c r="L111" i="5"/>
  <c r="K111" i="5"/>
  <c r="M111" i="5" s="1"/>
  <c r="I111" i="5"/>
  <c r="H111" i="5"/>
  <c r="G111" i="5"/>
  <c r="F111" i="5"/>
  <c r="E111" i="5"/>
  <c r="P109" i="5"/>
  <c r="Q109" i="5" s="1"/>
  <c r="M109" i="5"/>
  <c r="J109" i="5"/>
  <c r="P108" i="5"/>
  <c r="Q108" i="5" s="1"/>
  <c r="M108" i="5"/>
  <c r="J108" i="5"/>
  <c r="P107" i="5"/>
  <c r="Q107" i="5" s="1"/>
  <c r="M107" i="5"/>
  <c r="J107" i="5"/>
  <c r="P106" i="5"/>
  <c r="Q106" i="5" s="1"/>
  <c r="M106" i="5"/>
  <c r="J106" i="5"/>
  <c r="P105" i="5"/>
  <c r="Q105" i="5" s="1"/>
  <c r="M105" i="5"/>
  <c r="J105" i="5"/>
  <c r="P104" i="5"/>
  <c r="Q104" i="5" s="1"/>
  <c r="M104" i="5"/>
  <c r="J104" i="5"/>
  <c r="P103" i="5"/>
  <c r="Q103" i="5" s="1"/>
  <c r="M103" i="5"/>
  <c r="J103" i="5"/>
  <c r="P102" i="5"/>
  <c r="Q102" i="5" s="1"/>
  <c r="M102" i="5"/>
  <c r="J102" i="5"/>
  <c r="P101" i="5"/>
  <c r="Q101" i="5" s="1"/>
  <c r="M101" i="5"/>
  <c r="J101" i="5"/>
  <c r="P100" i="5"/>
  <c r="Q100" i="5" s="1"/>
  <c r="M100" i="5"/>
  <c r="J100" i="5"/>
  <c r="P99" i="5"/>
  <c r="O99" i="5"/>
  <c r="N99" i="5"/>
  <c r="L99" i="5"/>
  <c r="M99" i="5" s="1"/>
  <c r="K99" i="5"/>
  <c r="I99" i="5"/>
  <c r="H99" i="5"/>
  <c r="G99" i="5"/>
  <c r="F99" i="5"/>
  <c r="E99" i="5"/>
  <c r="O98" i="5"/>
  <c r="N98" i="5"/>
  <c r="P98" i="5" s="1"/>
  <c r="M98" i="5"/>
  <c r="L98" i="5"/>
  <c r="K98" i="5"/>
  <c r="I98" i="5"/>
  <c r="H98" i="5"/>
  <c r="G98" i="5"/>
  <c r="F98" i="5"/>
  <c r="J98" i="5" s="1"/>
  <c r="E98" i="5"/>
  <c r="P96" i="5"/>
  <c r="M96" i="5"/>
  <c r="J96" i="5"/>
  <c r="P95" i="5"/>
  <c r="M95" i="5"/>
  <c r="J95" i="5"/>
  <c r="P94" i="5"/>
  <c r="Q94" i="5" s="1"/>
  <c r="M94" i="5"/>
  <c r="J94" i="5"/>
  <c r="P93" i="5"/>
  <c r="M93" i="5"/>
  <c r="J93" i="5"/>
  <c r="P92" i="5"/>
  <c r="M92" i="5"/>
  <c r="N88" i="5" s="1"/>
  <c r="P88" i="5" s="1"/>
  <c r="J92" i="5"/>
  <c r="P91" i="5"/>
  <c r="Q91" i="5" s="1"/>
  <c r="M91" i="5"/>
  <c r="J91" i="5"/>
  <c r="P90" i="5"/>
  <c r="Q90" i="5" s="1"/>
  <c r="M90" i="5"/>
  <c r="J90" i="5"/>
  <c r="P89" i="5"/>
  <c r="Q89" i="5" s="1"/>
  <c r="M89" i="5"/>
  <c r="J89" i="5"/>
  <c r="O88" i="5"/>
  <c r="M88" i="5"/>
  <c r="L88" i="5"/>
  <c r="K88" i="5"/>
  <c r="I88" i="5"/>
  <c r="H88" i="5"/>
  <c r="G88" i="5"/>
  <c r="F88" i="5"/>
  <c r="E88" i="5"/>
  <c r="J88" i="5" s="1"/>
  <c r="O87" i="5"/>
  <c r="N87" i="5"/>
  <c r="P87" i="5" s="1"/>
  <c r="M87" i="5"/>
  <c r="Q87" i="5" s="1"/>
  <c r="L87" i="5"/>
  <c r="K87" i="5"/>
  <c r="I87" i="5"/>
  <c r="H87" i="5"/>
  <c r="G87" i="5"/>
  <c r="F87" i="5"/>
  <c r="E87" i="5"/>
  <c r="J87" i="5" s="1"/>
  <c r="P85" i="5"/>
  <c r="Q85" i="5" s="1"/>
  <c r="M85" i="5"/>
  <c r="J85" i="5"/>
  <c r="P84" i="5"/>
  <c r="M84" i="5"/>
  <c r="J84" i="5"/>
  <c r="P83" i="5"/>
  <c r="M83" i="5"/>
  <c r="J83" i="5"/>
  <c r="P82" i="5"/>
  <c r="M82" i="5"/>
  <c r="J82" i="5"/>
  <c r="P81" i="5"/>
  <c r="Q81" i="5" s="1"/>
  <c r="M81" i="5"/>
  <c r="J81" i="5"/>
  <c r="P80" i="5"/>
  <c r="Q80" i="5" s="1"/>
  <c r="M80" i="5"/>
  <c r="J80" i="5"/>
  <c r="P79" i="5"/>
  <c r="Q79" i="5" s="1"/>
  <c r="M79" i="5"/>
  <c r="J79" i="5"/>
  <c r="P78" i="5"/>
  <c r="Q78" i="5" s="1"/>
  <c r="M78" i="5"/>
  <c r="J78" i="5"/>
  <c r="P77" i="5"/>
  <c r="Q77" i="5" s="1"/>
  <c r="M77" i="5"/>
  <c r="J77" i="5"/>
  <c r="P76" i="5"/>
  <c r="Q76" i="5" s="1"/>
  <c r="M76" i="5"/>
  <c r="J76" i="5"/>
  <c r="P75" i="5"/>
  <c r="Q75" i="5" s="1"/>
  <c r="M75" i="5"/>
  <c r="J75" i="5"/>
  <c r="P74" i="5"/>
  <c r="Q74" i="5" s="1"/>
  <c r="M74" i="5"/>
  <c r="J74" i="5"/>
  <c r="P73" i="5"/>
  <c r="Q73" i="5" s="1"/>
  <c r="M73" i="5"/>
  <c r="J73" i="5"/>
  <c r="P72" i="5"/>
  <c r="Q72" i="5" s="1"/>
  <c r="M72" i="5"/>
  <c r="J72" i="5"/>
  <c r="P71" i="5"/>
  <c r="Q71" i="5" s="1"/>
  <c r="M71" i="5"/>
  <c r="J71" i="5"/>
  <c r="P70" i="5"/>
  <c r="Q70" i="5" s="1"/>
  <c r="M70" i="5"/>
  <c r="J70" i="5"/>
  <c r="Q69" i="5"/>
  <c r="S69" i="5" s="1"/>
  <c r="P69" i="5"/>
  <c r="M69" i="5"/>
  <c r="J69" i="5"/>
  <c r="P68" i="5"/>
  <c r="M68" i="5"/>
  <c r="J68" i="5"/>
  <c r="P67" i="5"/>
  <c r="Q67" i="5" s="1"/>
  <c r="M67" i="5"/>
  <c r="J67" i="5"/>
  <c r="P66" i="5"/>
  <c r="M66" i="5"/>
  <c r="J66" i="5"/>
  <c r="P65" i="5"/>
  <c r="M65" i="5"/>
  <c r="J65" i="5"/>
  <c r="P64" i="5"/>
  <c r="M64" i="5"/>
  <c r="J64" i="5"/>
  <c r="P63" i="5"/>
  <c r="Q63" i="5" s="1"/>
  <c r="M63" i="5"/>
  <c r="J63" i="5"/>
  <c r="P62" i="5"/>
  <c r="M62" i="5"/>
  <c r="J62" i="5"/>
  <c r="O61" i="5"/>
  <c r="N61" i="5"/>
  <c r="P61" i="5" s="1"/>
  <c r="Q61" i="5" s="1"/>
  <c r="L61" i="5"/>
  <c r="K61" i="5"/>
  <c r="M61" i="5" s="1"/>
  <c r="I61" i="5"/>
  <c r="H61" i="5"/>
  <c r="G61" i="5"/>
  <c r="F61" i="5"/>
  <c r="J61" i="5" s="1"/>
  <c r="E61" i="5"/>
  <c r="P60" i="5"/>
  <c r="O60" i="5"/>
  <c r="N60" i="5"/>
  <c r="L60" i="5"/>
  <c r="K60" i="5"/>
  <c r="M60" i="5" s="1"/>
  <c r="I60" i="5"/>
  <c r="H60" i="5"/>
  <c r="G60" i="5"/>
  <c r="F60" i="5"/>
  <c r="E60" i="5"/>
  <c r="P58" i="5"/>
  <c r="Q58" i="5" s="1"/>
  <c r="M58" i="5"/>
  <c r="J58" i="5"/>
  <c r="P57" i="5"/>
  <c r="Q57" i="5" s="1"/>
  <c r="M57" i="5"/>
  <c r="J57" i="5"/>
  <c r="P56" i="5"/>
  <c r="Q56" i="5" s="1"/>
  <c r="M56" i="5"/>
  <c r="J56" i="5"/>
  <c r="P55" i="5"/>
  <c r="Q55" i="5" s="1"/>
  <c r="M55" i="5"/>
  <c r="J55" i="5"/>
  <c r="P54" i="5"/>
  <c r="Q54" i="5" s="1"/>
  <c r="M54" i="5"/>
  <c r="J54" i="5"/>
  <c r="P53" i="5"/>
  <c r="Q53" i="5" s="1"/>
  <c r="M53" i="5"/>
  <c r="J53" i="5"/>
  <c r="Q52" i="5"/>
  <c r="S52" i="5" s="1"/>
  <c r="P52" i="5"/>
  <c r="M52" i="5"/>
  <c r="J52" i="5"/>
  <c r="P51" i="5"/>
  <c r="M51" i="5"/>
  <c r="J51" i="5"/>
  <c r="P50" i="5"/>
  <c r="M50" i="5"/>
  <c r="Q50" i="5" s="1"/>
  <c r="J50" i="5"/>
  <c r="P49" i="5"/>
  <c r="M49" i="5"/>
  <c r="J49" i="5"/>
  <c r="P48" i="5"/>
  <c r="M48" i="5"/>
  <c r="J48" i="5"/>
  <c r="Q47" i="5"/>
  <c r="P47" i="5"/>
  <c r="M47" i="5"/>
  <c r="J47" i="5"/>
  <c r="Q46" i="5"/>
  <c r="J46" i="5"/>
  <c r="P45" i="5"/>
  <c r="O45" i="5"/>
  <c r="N45" i="5"/>
  <c r="L45" i="5"/>
  <c r="K45" i="5"/>
  <c r="I45" i="5"/>
  <c r="H45" i="5"/>
  <c r="E45" i="5"/>
  <c r="P44" i="5"/>
  <c r="M44" i="5"/>
  <c r="J44" i="5"/>
  <c r="P43" i="5"/>
  <c r="M43" i="5"/>
  <c r="J43" i="5"/>
  <c r="O42" i="5"/>
  <c r="N42" i="5"/>
  <c r="L42" i="5"/>
  <c r="K42" i="5"/>
  <c r="M42" i="5" s="1"/>
  <c r="I42" i="5"/>
  <c r="H42" i="5"/>
  <c r="G42" i="5"/>
  <c r="F42" i="5"/>
  <c r="J42" i="5" s="1"/>
  <c r="E42" i="5"/>
  <c r="O41" i="5"/>
  <c r="P41" i="5" s="1"/>
  <c r="N41" i="5"/>
  <c r="L41" i="5"/>
  <c r="K41" i="5"/>
  <c r="M41" i="5" s="1"/>
  <c r="I41" i="5"/>
  <c r="H41" i="5"/>
  <c r="G41" i="5"/>
  <c r="F41" i="5"/>
  <c r="P39" i="5"/>
  <c r="Q39" i="5" s="1"/>
  <c r="M39" i="5"/>
  <c r="J39" i="5"/>
  <c r="P38" i="5"/>
  <c r="Q38" i="5" s="1"/>
  <c r="M38" i="5"/>
  <c r="J38" i="5"/>
  <c r="P37" i="5"/>
  <c r="Q37" i="5" s="1"/>
  <c r="M37" i="5"/>
  <c r="J37" i="5"/>
  <c r="P36" i="5"/>
  <c r="Q36" i="5" s="1"/>
  <c r="M36" i="5"/>
  <c r="J36" i="5"/>
  <c r="P35" i="5"/>
  <c r="Q35" i="5" s="1"/>
  <c r="M35" i="5"/>
  <c r="J35" i="5"/>
  <c r="P34" i="5"/>
  <c r="Q34" i="5" s="1"/>
  <c r="M34" i="5"/>
  <c r="J34" i="5"/>
  <c r="P33" i="5"/>
  <c r="Q33" i="5" s="1"/>
  <c r="M33" i="5"/>
  <c r="J33" i="5"/>
  <c r="P32" i="5"/>
  <c r="Q32" i="5" s="1"/>
  <c r="M32" i="5"/>
  <c r="J32" i="5"/>
  <c r="P31" i="5"/>
  <c r="Q31" i="5" s="1"/>
  <c r="M31" i="5"/>
  <c r="J31" i="5"/>
  <c r="P30" i="5"/>
  <c r="Q30" i="5" s="1"/>
  <c r="M30" i="5"/>
  <c r="J30" i="5"/>
  <c r="P29" i="5"/>
  <c r="Q29" i="5" s="1"/>
  <c r="M29" i="5"/>
  <c r="J29" i="5"/>
  <c r="P28" i="5"/>
  <c r="Q28" i="5" s="1"/>
  <c r="M28" i="5"/>
  <c r="J28" i="5"/>
  <c r="P27" i="5"/>
  <c r="Q27" i="5" s="1"/>
  <c r="M27" i="5"/>
  <c r="J27" i="5"/>
  <c r="P26" i="5"/>
  <c r="Q26" i="5" s="1"/>
  <c r="M26" i="5"/>
  <c r="J26" i="5"/>
  <c r="P25" i="5"/>
  <c r="Q25" i="5" s="1"/>
  <c r="Q23" i="5" s="1"/>
  <c r="M25" i="5"/>
  <c r="J25" i="5"/>
  <c r="P24" i="5"/>
  <c r="P22" i="5" s="1"/>
  <c r="M24" i="5"/>
  <c r="J24" i="5"/>
  <c r="P23" i="5"/>
  <c r="O23" i="5"/>
  <c r="N23" i="5"/>
  <c r="M23" i="5"/>
  <c r="L23" i="5"/>
  <c r="K23" i="5"/>
  <c r="J23" i="5"/>
  <c r="I23" i="5"/>
  <c r="H23" i="5"/>
  <c r="G23" i="5"/>
  <c r="F23" i="5"/>
  <c r="E23" i="5"/>
  <c r="O22" i="5"/>
  <c r="N22" i="5"/>
  <c r="M22" i="5"/>
  <c r="L22" i="5"/>
  <c r="K22" i="5"/>
  <c r="J22" i="5"/>
  <c r="I22" i="5"/>
  <c r="H22" i="5"/>
  <c r="G22" i="5"/>
  <c r="F22" i="5"/>
  <c r="E22" i="5"/>
  <c r="P21" i="5"/>
  <c r="Q21" i="5" s="1"/>
  <c r="M21" i="5"/>
  <c r="J21" i="5"/>
  <c r="P20" i="5"/>
  <c r="M20" i="5"/>
  <c r="J20" i="5"/>
  <c r="P19" i="5"/>
  <c r="M19" i="5"/>
  <c r="J19" i="5"/>
  <c r="P18" i="5"/>
  <c r="M18" i="5"/>
  <c r="J18" i="5"/>
  <c r="P17" i="5"/>
  <c r="Q17" i="5" s="1"/>
  <c r="M17" i="5"/>
  <c r="J17" i="5"/>
  <c r="P16" i="5"/>
  <c r="Q16" i="5" s="1"/>
  <c r="M16" i="5"/>
  <c r="J16" i="5"/>
  <c r="P15" i="5"/>
  <c r="Q15" i="5" s="1"/>
  <c r="M15" i="5"/>
  <c r="J15" i="5"/>
  <c r="P14" i="5"/>
  <c r="Q14" i="5" s="1"/>
  <c r="M14" i="5"/>
  <c r="J14" i="5"/>
  <c r="P13" i="5"/>
  <c r="Q13" i="5" s="1"/>
  <c r="M13" i="5"/>
  <c r="J13" i="5"/>
  <c r="P12" i="5"/>
  <c r="Q12" i="5" s="1"/>
  <c r="M12" i="5"/>
  <c r="J12" i="5"/>
  <c r="P11" i="5"/>
  <c r="Q11" i="5" s="1"/>
  <c r="M11" i="5"/>
  <c r="J11" i="5"/>
  <c r="P10" i="5"/>
  <c r="Q10" i="5" s="1"/>
  <c r="M10" i="5"/>
  <c r="J10" i="5"/>
  <c r="P9" i="5"/>
  <c r="O9" i="5"/>
  <c r="N9" i="5"/>
  <c r="L9" i="5"/>
  <c r="L7" i="5" s="1"/>
  <c r="L5" i="5" s="1"/>
  <c r="K9" i="5"/>
  <c r="I9" i="5"/>
  <c r="H9" i="5"/>
  <c r="G9" i="5"/>
  <c r="F9" i="5"/>
  <c r="E9" i="5"/>
  <c r="O8" i="5"/>
  <c r="N8" i="5"/>
  <c r="M8" i="5"/>
  <c r="L8" i="5"/>
  <c r="K8" i="5"/>
  <c r="I8" i="5"/>
  <c r="H8" i="5"/>
  <c r="G8" i="5"/>
  <c r="F8" i="5"/>
  <c r="E8" i="5"/>
  <c r="O7" i="5"/>
  <c r="N7" i="5"/>
  <c r="K7" i="5"/>
  <c r="G7" i="5"/>
  <c r="F7" i="5"/>
  <c r="F5" i="5" s="1"/>
  <c r="O6" i="5"/>
  <c r="L6" i="5"/>
  <c r="K6" i="5"/>
  <c r="M6" i="5" s="1"/>
  <c r="H6" i="5"/>
  <c r="G6" i="5"/>
  <c r="P352" i="10"/>
  <c r="M352" i="10"/>
  <c r="J352" i="10"/>
  <c r="P351" i="10"/>
  <c r="Q351" i="10" s="1"/>
  <c r="M351" i="10"/>
  <c r="J351" i="10"/>
  <c r="P350" i="10"/>
  <c r="M350" i="10"/>
  <c r="J350" i="10"/>
  <c r="P349" i="10"/>
  <c r="M349" i="10"/>
  <c r="J349" i="10"/>
  <c r="P348" i="10"/>
  <c r="M348" i="10"/>
  <c r="J348" i="10"/>
  <c r="P347" i="10"/>
  <c r="Q347" i="10" s="1"/>
  <c r="M347" i="10"/>
  <c r="J347" i="10"/>
  <c r="P346" i="10"/>
  <c r="M346" i="10"/>
  <c r="J346" i="10"/>
  <c r="P345" i="10"/>
  <c r="M345" i="10"/>
  <c r="J345" i="10"/>
  <c r="P344" i="10"/>
  <c r="M344" i="10"/>
  <c r="J344" i="10"/>
  <c r="P343" i="10"/>
  <c r="Q343" i="10" s="1"/>
  <c r="M343" i="10"/>
  <c r="J343" i="10"/>
  <c r="P342" i="10"/>
  <c r="M342" i="10"/>
  <c r="J342" i="10"/>
  <c r="P341" i="10"/>
  <c r="M341" i="10"/>
  <c r="J341" i="10"/>
  <c r="P340" i="10"/>
  <c r="M340" i="10"/>
  <c r="J340" i="10"/>
  <c r="P339" i="10"/>
  <c r="Q339" i="10" s="1"/>
  <c r="M339" i="10"/>
  <c r="J339" i="10"/>
  <c r="P338" i="10"/>
  <c r="M338" i="10"/>
  <c r="J338" i="10"/>
  <c r="P337" i="10"/>
  <c r="M337" i="10"/>
  <c r="J337" i="10"/>
  <c r="P336" i="10"/>
  <c r="M336" i="10"/>
  <c r="J336" i="10"/>
  <c r="P335" i="10"/>
  <c r="Q335" i="10" s="1"/>
  <c r="M335" i="10"/>
  <c r="J335" i="10"/>
  <c r="P334" i="10"/>
  <c r="M334" i="10"/>
  <c r="J334" i="10"/>
  <c r="P333" i="10"/>
  <c r="M333" i="10"/>
  <c r="J333" i="10"/>
  <c r="P332" i="10"/>
  <c r="M332" i="10"/>
  <c r="J332" i="10"/>
  <c r="P331" i="10"/>
  <c r="Q331" i="10" s="1"/>
  <c r="M331" i="10"/>
  <c r="J331" i="10"/>
  <c r="P330" i="10"/>
  <c r="M330" i="10"/>
  <c r="J330" i="10"/>
  <c r="P329" i="10"/>
  <c r="M329" i="10"/>
  <c r="J329" i="10"/>
  <c r="P328" i="10"/>
  <c r="M328" i="10"/>
  <c r="J328" i="10"/>
  <c r="P327" i="10"/>
  <c r="Q327" i="10" s="1"/>
  <c r="M327" i="10"/>
  <c r="J327" i="10"/>
  <c r="P326" i="10"/>
  <c r="M326" i="10"/>
  <c r="J326" i="10"/>
  <c r="P325" i="10"/>
  <c r="M325" i="10"/>
  <c r="J325" i="10"/>
  <c r="O324" i="10"/>
  <c r="N324" i="10"/>
  <c r="P324" i="10" s="1"/>
  <c r="L324" i="10"/>
  <c r="L292" i="10" s="1"/>
  <c r="K324" i="10"/>
  <c r="I324" i="10"/>
  <c r="H324" i="10"/>
  <c r="H292" i="10" s="1"/>
  <c r="G324" i="10"/>
  <c r="F324" i="10"/>
  <c r="J324" i="10" s="1"/>
  <c r="E324" i="10"/>
  <c r="O323" i="10"/>
  <c r="P323" i="10" s="1"/>
  <c r="Q323" i="10" s="1"/>
  <c r="N323" i="10"/>
  <c r="M323" i="10"/>
  <c r="L323" i="10"/>
  <c r="K323" i="10"/>
  <c r="I323" i="10"/>
  <c r="H323" i="10"/>
  <c r="G323" i="10"/>
  <c r="F323" i="10"/>
  <c r="E323" i="10"/>
  <c r="J323" i="10" s="1"/>
  <c r="P322" i="10"/>
  <c r="M322" i="10"/>
  <c r="J322" i="10"/>
  <c r="Q322" i="10" s="1"/>
  <c r="P321" i="10"/>
  <c r="M321" i="10"/>
  <c r="J321" i="10"/>
  <c r="Q321" i="10" s="1"/>
  <c r="P320" i="10"/>
  <c r="M320" i="10"/>
  <c r="J320" i="10"/>
  <c r="Q320" i="10" s="1"/>
  <c r="P319" i="10"/>
  <c r="M319" i="10"/>
  <c r="J319" i="10"/>
  <c r="Q319" i="10" s="1"/>
  <c r="P318" i="10"/>
  <c r="M318" i="10"/>
  <c r="J318" i="10"/>
  <c r="Q318" i="10" s="1"/>
  <c r="P317" i="10"/>
  <c r="M317" i="10"/>
  <c r="J317" i="10"/>
  <c r="Q317" i="10" s="1"/>
  <c r="P316" i="10"/>
  <c r="M316" i="10"/>
  <c r="J316" i="10"/>
  <c r="Q316" i="10" s="1"/>
  <c r="P315" i="10"/>
  <c r="M315" i="10"/>
  <c r="J315" i="10"/>
  <c r="Q315" i="10" s="1"/>
  <c r="P314" i="10"/>
  <c r="M314" i="10"/>
  <c r="J314" i="10"/>
  <c r="Q314" i="10" s="1"/>
  <c r="P313" i="10"/>
  <c r="M313" i="10"/>
  <c r="J313" i="10"/>
  <c r="Q313" i="10" s="1"/>
  <c r="P312" i="10"/>
  <c r="M312" i="10"/>
  <c r="J312" i="10"/>
  <c r="Q312" i="10" s="1"/>
  <c r="P311" i="10"/>
  <c r="M311" i="10"/>
  <c r="J311" i="10"/>
  <c r="Q311" i="10" s="1"/>
  <c r="P310" i="10"/>
  <c r="M310" i="10"/>
  <c r="J310" i="10"/>
  <c r="Q310" i="10" s="1"/>
  <c r="P309" i="10"/>
  <c r="M309" i="10"/>
  <c r="J309" i="10"/>
  <c r="Q309" i="10" s="1"/>
  <c r="P308" i="10"/>
  <c r="M308" i="10"/>
  <c r="J308" i="10"/>
  <c r="Q308" i="10" s="1"/>
  <c r="P307" i="10"/>
  <c r="M307" i="10"/>
  <c r="J307" i="10"/>
  <c r="Q307" i="10" s="1"/>
  <c r="P306" i="10"/>
  <c r="M306" i="10"/>
  <c r="J306" i="10"/>
  <c r="Q306" i="10" s="1"/>
  <c r="P305" i="10"/>
  <c r="M305" i="10"/>
  <c r="J305" i="10"/>
  <c r="Q305" i="10" s="1"/>
  <c r="P304" i="10"/>
  <c r="M304" i="10"/>
  <c r="J304" i="10"/>
  <c r="Q304" i="10" s="1"/>
  <c r="P303" i="10"/>
  <c r="M303" i="10"/>
  <c r="J303" i="10"/>
  <c r="Q303" i="10" s="1"/>
  <c r="P302" i="10"/>
  <c r="M302" i="10"/>
  <c r="J302" i="10"/>
  <c r="Q302" i="10" s="1"/>
  <c r="P301" i="10"/>
  <c r="M301" i="10"/>
  <c r="J301" i="10"/>
  <c r="Q301" i="10" s="1"/>
  <c r="O300" i="10"/>
  <c r="N300" i="10"/>
  <c r="M300" i="10"/>
  <c r="L300" i="10"/>
  <c r="K300" i="10"/>
  <c r="I300" i="10"/>
  <c r="I292" i="10" s="1"/>
  <c r="H300" i="10"/>
  <c r="G300" i="10"/>
  <c r="F300" i="10"/>
  <c r="E300" i="10"/>
  <c r="E292" i="10" s="1"/>
  <c r="J292" i="10" s="1"/>
  <c r="O299" i="10"/>
  <c r="N299" i="10"/>
  <c r="M299" i="10"/>
  <c r="L299" i="10"/>
  <c r="K299" i="10"/>
  <c r="K291" i="10" s="1"/>
  <c r="I299" i="10"/>
  <c r="H299" i="10"/>
  <c r="G299" i="10"/>
  <c r="F299" i="10"/>
  <c r="F291" i="10" s="1"/>
  <c r="E299" i="10"/>
  <c r="P298" i="10"/>
  <c r="M298" i="10"/>
  <c r="J298" i="10"/>
  <c r="P297" i="10"/>
  <c r="Q297" i="10" s="1"/>
  <c r="M297" i="10"/>
  <c r="J297" i="10"/>
  <c r="P296" i="10"/>
  <c r="M296" i="10"/>
  <c r="J296" i="10"/>
  <c r="P295" i="10"/>
  <c r="M295" i="10"/>
  <c r="J295" i="10"/>
  <c r="P294" i="10"/>
  <c r="M294" i="10"/>
  <c r="J294" i="10"/>
  <c r="P293" i="10"/>
  <c r="Q293" i="10" s="1"/>
  <c r="M293" i="10"/>
  <c r="J293" i="10"/>
  <c r="O292" i="10"/>
  <c r="K292" i="10"/>
  <c r="M292" i="10" s="1"/>
  <c r="G292" i="10"/>
  <c r="F292" i="10"/>
  <c r="O291" i="10"/>
  <c r="L291" i="10"/>
  <c r="M291" i="10" s="1"/>
  <c r="H291" i="10"/>
  <c r="G291" i="10"/>
  <c r="P289" i="10"/>
  <c r="Q289" i="10" s="1"/>
  <c r="J289" i="10"/>
  <c r="P288" i="10"/>
  <c r="Q288" i="10" s="1"/>
  <c r="M288" i="10"/>
  <c r="J288" i="10"/>
  <c r="P287" i="10"/>
  <c r="M287" i="10"/>
  <c r="J287" i="10"/>
  <c r="P286" i="10"/>
  <c r="M286" i="10"/>
  <c r="J286" i="10"/>
  <c r="P285" i="10"/>
  <c r="M285" i="10"/>
  <c r="J285" i="10"/>
  <c r="P284" i="10"/>
  <c r="Q284" i="10" s="1"/>
  <c r="M284" i="10"/>
  <c r="J284" i="10"/>
  <c r="P283" i="10"/>
  <c r="Q283" i="10" s="1"/>
  <c r="M283" i="10"/>
  <c r="J283" i="10"/>
  <c r="Q282" i="10"/>
  <c r="P282" i="10"/>
  <c r="M282" i="10"/>
  <c r="J282" i="10"/>
  <c r="Q281" i="10"/>
  <c r="P281" i="10"/>
  <c r="M281" i="10"/>
  <c r="J281" i="10"/>
  <c r="Q280" i="10"/>
  <c r="P280" i="10"/>
  <c r="M280" i="10"/>
  <c r="J280" i="10"/>
  <c r="Q279" i="10"/>
  <c r="P279" i="10"/>
  <c r="M279" i="10"/>
  <c r="J279" i="10"/>
  <c r="Q278" i="10"/>
  <c r="P278" i="10"/>
  <c r="M278" i="10"/>
  <c r="J278" i="10"/>
  <c r="P277" i="10"/>
  <c r="Q277" i="10" s="1"/>
  <c r="S277" i="10" s="1"/>
  <c r="M277" i="10"/>
  <c r="J277" i="10"/>
  <c r="P276" i="10"/>
  <c r="Q276" i="10" s="1"/>
  <c r="S276" i="10" s="1"/>
  <c r="M276" i="10"/>
  <c r="J276" i="10"/>
  <c r="P275" i="10"/>
  <c r="Q275" i="10" s="1"/>
  <c r="M275" i="10"/>
  <c r="J275" i="10"/>
  <c r="P274" i="10"/>
  <c r="Q274" i="10" s="1"/>
  <c r="M274" i="10"/>
  <c r="J274" i="10"/>
  <c r="P273" i="10"/>
  <c r="Q273" i="10" s="1"/>
  <c r="M273" i="10"/>
  <c r="P272" i="10"/>
  <c r="M272" i="10"/>
  <c r="J272" i="10"/>
  <c r="O271" i="10"/>
  <c r="N271" i="10"/>
  <c r="P271" i="10" s="1"/>
  <c r="L271" i="10"/>
  <c r="K271" i="10"/>
  <c r="I271" i="10"/>
  <c r="H271" i="10"/>
  <c r="G271" i="10"/>
  <c r="F271" i="10"/>
  <c r="J271" i="10" s="1"/>
  <c r="E271" i="10"/>
  <c r="O270" i="10"/>
  <c r="P270" i="10" s="1"/>
  <c r="N270" i="10"/>
  <c r="M270" i="10"/>
  <c r="L270" i="10"/>
  <c r="K270" i="10"/>
  <c r="I270" i="10"/>
  <c r="H270" i="10"/>
  <c r="G270" i="10"/>
  <c r="F270" i="10"/>
  <c r="E270" i="10"/>
  <c r="Q268" i="10"/>
  <c r="P268" i="10"/>
  <c r="M268" i="10"/>
  <c r="J268" i="10"/>
  <c r="Q267" i="10"/>
  <c r="P267" i="10"/>
  <c r="M267" i="10"/>
  <c r="J267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J259" i="10"/>
  <c r="Q258" i="10"/>
  <c r="P258" i="10"/>
  <c r="M258" i="10"/>
  <c r="J258" i="10"/>
  <c r="Q257" i="10"/>
  <c r="P257" i="10"/>
  <c r="M257" i="10"/>
  <c r="J257" i="10"/>
  <c r="Q256" i="10"/>
  <c r="P256" i="10"/>
  <c r="M256" i="10"/>
  <c r="J256" i="10"/>
  <c r="Q255" i="10"/>
  <c r="P255" i="10"/>
  <c r="M255" i="10"/>
  <c r="J255" i="10"/>
  <c r="P254" i="10"/>
  <c r="M254" i="10"/>
  <c r="J254" i="10"/>
  <c r="P253" i="10"/>
  <c r="M253" i="10"/>
  <c r="J253" i="10"/>
  <c r="P252" i="10"/>
  <c r="M252" i="10"/>
  <c r="J252" i="10"/>
  <c r="P251" i="10"/>
  <c r="Q251" i="10" s="1"/>
  <c r="M251" i="10"/>
  <c r="J251" i="10"/>
  <c r="P250" i="10"/>
  <c r="M250" i="10"/>
  <c r="J250" i="10"/>
  <c r="P249" i="10"/>
  <c r="M249" i="10"/>
  <c r="M245" i="10" s="1"/>
  <c r="J249" i="10"/>
  <c r="P248" i="10"/>
  <c r="M248" i="10"/>
  <c r="J248" i="10"/>
  <c r="P247" i="10"/>
  <c r="Q247" i="10" s="1"/>
  <c r="M247" i="10"/>
  <c r="J247" i="10"/>
  <c r="P246" i="10"/>
  <c r="O246" i="10"/>
  <c r="N246" i="10"/>
  <c r="L246" i="10"/>
  <c r="K246" i="10"/>
  <c r="I246" i="10"/>
  <c r="H246" i="10"/>
  <c r="G246" i="10"/>
  <c r="F246" i="10"/>
  <c r="J246" i="10" s="1"/>
  <c r="E246" i="10"/>
  <c r="P245" i="10"/>
  <c r="O245" i="10"/>
  <c r="N245" i="10"/>
  <c r="L245" i="10"/>
  <c r="K245" i="10"/>
  <c r="I245" i="10"/>
  <c r="H245" i="10"/>
  <c r="G245" i="10"/>
  <c r="F245" i="10"/>
  <c r="E245" i="10"/>
  <c r="P243" i="10"/>
  <c r="Q243" i="10" s="1"/>
  <c r="M243" i="10"/>
  <c r="J243" i="10"/>
  <c r="P242" i="10"/>
  <c r="Q242" i="10" s="1"/>
  <c r="M242" i="10"/>
  <c r="J242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Q232" i="10" s="1"/>
  <c r="M232" i="10"/>
  <c r="J232" i="10"/>
  <c r="P231" i="10"/>
  <c r="O231" i="10"/>
  <c r="N231" i="10"/>
  <c r="L231" i="10"/>
  <c r="M231" i="10" s="1"/>
  <c r="K231" i="10"/>
  <c r="I231" i="10"/>
  <c r="H231" i="10"/>
  <c r="G231" i="10"/>
  <c r="F231" i="10"/>
  <c r="E231" i="10"/>
  <c r="O230" i="10"/>
  <c r="N230" i="10"/>
  <c r="L230" i="10"/>
  <c r="K230" i="10"/>
  <c r="M230" i="10" s="1"/>
  <c r="I230" i="10"/>
  <c r="H230" i="10"/>
  <c r="G230" i="10"/>
  <c r="F230" i="10"/>
  <c r="E230" i="10"/>
  <c r="P229" i="10"/>
  <c r="M229" i="10"/>
  <c r="J229" i="10"/>
  <c r="P228" i="10"/>
  <c r="M228" i="10"/>
  <c r="J228" i="10"/>
  <c r="P227" i="10"/>
  <c r="M227" i="10"/>
  <c r="J227" i="10"/>
  <c r="P226" i="10"/>
  <c r="Q226" i="10" s="1"/>
  <c r="M226" i="10"/>
  <c r="J226" i="10"/>
  <c r="P225" i="10"/>
  <c r="M225" i="10"/>
  <c r="J225" i="10"/>
  <c r="P224" i="10"/>
  <c r="M224" i="10"/>
  <c r="J224" i="10"/>
  <c r="P223" i="10"/>
  <c r="M223" i="10"/>
  <c r="J223" i="10"/>
  <c r="P222" i="10"/>
  <c r="Q222" i="10" s="1"/>
  <c r="M222" i="10"/>
  <c r="J222" i="10"/>
  <c r="P221" i="10"/>
  <c r="M221" i="10"/>
  <c r="J221" i="10"/>
  <c r="P220" i="10"/>
  <c r="M220" i="10"/>
  <c r="J220" i="10"/>
  <c r="P219" i="10"/>
  <c r="M219" i="10"/>
  <c r="J219" i="10"/>
  <c r="P218" i="10"/>
  <c r="Q218" i="10" s="1"/>
  <c r="M218" i="10"/>
  <c r="J218" i="10"/>
  <c r="P217" i="10"/>
  <c r="M217" i="10"/>
  <c r="J217" i="10"/>
  <c r="P216" i="10"/>
  <c r="M216" i="10"/>
  <c r="J216" i="10"/>
  <c r="P215" i="10"/>
  <c r="M215" i="10"/>
  <c r="J215" i="10"/>
  <c r="P214" i="10"/>
  <c r="Q214" i="10" s="1"/>
  <c r="M214" i="10"/>
  <c r="J214" i="10"/>
  <c r="P213" i="10"/>
  <c r="M213" i="10"/>
  <c r="J213" i="10"/>
  <c r="P212" i="10"/>
  <c r="M212" i="10"/>
  <c r="J212" i="10"/>
  <c r="P211" i="10"/>
  <c r="M211" i="10"/>
  <c r="J211" i="10"/>
  <c r="P210" i="10"/>
  <c r="Q210" i="10" s="1"/>
  <c r="M210" i="10"/>
  <c r="J210" i="10"/>
  <c r="P209" i="10"/>
  <c r="O209" i="10"/>
  <c r="N209" i="10"/>
  <c r="L209" i="10"/>
  <c r="M209" i="10" s="1"/>
  <c r="K209" i="10"/>
  <c r="I209" i="10"/>
  <c r="H209" i="10"/>
  <c r="G209" i="10"/>
  <c r="G197" i="10" s="1"/>
  <c r="F209" i="10"/>
  <c r="E209" i="10"/>
  <c r="O208" i="10"/>
  <c r="N208" i="10"/>
  <c r="P208" i="10" s="1"/>
  <c r="L208" i="10"/>
  <c r="L196" i="10" s="1"/>
  <c r="K208" i="10"/>
  <c r="I208" i="10"/>
  <c r="H208" i="10"/>
  <c r="G208" i="10"/>
  <c r="F208" i="10"/>
  <c r="E208" i="10"/>
  <c r="Q207" i="10"/>
  <c r="P207" i="10"/>
  <c r="M207" i="10"/>
  <c r="J207" i="10"/>
  <c r="Q206" i="10"/>
  <c r="P206" i="10"/>
  <c r="M206" i="10"/>
  <c r="J206" i="10"/>
  <c r="Q205" i="10"/>
  <c r="P205" i="10"/>
  <c r="M205" i="10"/>
  <c r="J205" i="10"/>
  <c r="Q204" i="10"/>
  <c r="P204" i="10"/>
  <c r="M204" i="10"/>
  <c r="J204" i="10"/>
  <c r="Q203" i="10"/>
  <c r="P203" i="10"/>
  <c r="M203" i="10"/>
  <c r="J203" i="10"/>
  <c r="Q202" i="10"/>
  <c r="P202" i="10"/>
  <c r="M202" i="10"/>
  <c r="J202" i="10"/>
  <c r="Q201" i="10"/>
  <c r="P201" i="10"/>
  <c r="M201" i="10"/>
  <c r="J201" i="10"/>
  <c r="Q200" i="10"/>
  <c r="P200" i="10"/>
  <c r="M200" i="10"/>
  <c r="J200" i="10"/>
  <c r="O199" i="10"/>
  <c r="N199" i="10"/>
  <c r="M199" i="10"/>
  <c r="L199" i="10"/>
  <c r="K199" i="10"/>
  <c r="I199" i="10"/>
  <c r="I197" i="10" s="1"/>
  <c r="H199" i="10"/>
  <c r="G199" i="10"/>
  <c r="F199" i="10"/>
  <c r="F197" i="10" s="1"/>
  <c r="E199" i="10"/>
  <c r="E197" i="10" s="1"/>
  <c r="O198" i="10"/>
  <c r="O196" i="10" s="1"/>
  <c r="N198" i="10"/>
  <c r="L198" i="10"/>
  <c r="K198" i="10"/>
  <c r="I198" i="10"/>
  <c r="H198" i="10"/>
  <c r="G198" i="10"/>
  <c r="F198" i="10"/>
  <c r="J198" i="10" s="1"/>
  <c r="E198" i="10"/>
  <c r="O197" i="10"/>
  <c r="K197" i="10"/>
  <c r="H197" i="10"/>
  <c r="I196" i="10"/>
  <c r="H196" i="10"/>
  <c r="F196" i="10"/>
  <c r="E196" i="10"/>
  <c r="P194" i="10"/>
  <c r="M194" i="10"/>
  <c r="Q194" i="10" s="1"/>
  <c r="J194" i="10"/>
  <c r="P193" i="10"/>
  <c r="M193" i="10"/>
  <c r="Q193" i="10" s="1"/>
  <c r="J193" i="10"/>
  <c r="P192" i="10"/>
  <c r="M192" i="10"/>
  <c r="J192" i="10"/>
  <c r="P191" i="10"/>
  <c r="Q191" i="10" s="1"/>
  <c r="M191" i="10"/>
  <c r="J191" i="10"/>
  <c r="P190" i="10"/>
  <c r="Q190" i="10" s="1"/>
  <c r="M190" i="10"/>
  <c r="J190" i="10"/>
  <c r="P189" i="10"/>
  <c r="Q189" i="10" s="1"/>
  <c r="M189" i="10"/>
  <c r="J189" i="10"/>
  <c r="P188" i="10"/>
  <c r="Q188" i="10" s="1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Q184" i="10" s="1"/>
  <c r="M184" i="10"/>
  <c r="J184" i="10"/>
  <c r="P183" i="10"/>
  <c r="Q183" i="10" s="1"/>
  <c r="M183" i="10"/>
  <c r="J183" i="10"/>
  <c r="P182" i="10"/>
  <c r="Q182" i="10" s="1"/>
  <c r="M182" i="10"/>
  <c r="J182" i="10"/>
  <c r="P181" i="10"/>
  <c r="Q181" i="10" s="1"/>
  <c r="M181" i="10"/>
  <c r="J181" i="10"/>
  <c r="P180" i="10"/>
  <c r="Q180" i="10" s="1"/>
  <c r="M180" i="10"/>
  <c r="J180" i="10"/>
  <c r="P179" i="10"/>
  <c r="Q179" i="10" s="1"/>
  <c r="M179" i="10"/>
  <c r="J179" i="10"/>
  <c r="P178" i="10"/>
  <c r="Q178" i="10" s="1"/>
  <c r="M178" i="10"/>
  <c r="J178" i="10"/>
  <c r="P177" i="10"/>
  <c r="Q177" i="10" s="1"/>
  <c r="M177" i="10"/>
  <c r="J177" i="10"/>
  <c r="P176" i="10"/>
  <c r="Q176" i="10" s="1"/>
  <c r="M176" i="10"/>
  <c r="J176" i="10"/>
  <c r="P175" i="10"/>
  <c r="Q175" i="10" s="1"/>
  <c r="M175" i="10"/>
  <c r="J175" i="10"/>
  <c r="P174" i="10"/>
  <c r="Q174" i="10" s="1"/>
  <c r="M174" i="10"/>
  <c r="J174" i="10"/>
  <c r="P173" i="10"/>
  <c r="Q173" i="10" s="1"/>
  <c r="M173" i="10"/>
  <c r="J173" i="10"/>
  <c r="P172" i="10"/>
  <c r="Q172" i="10" s="1"/>
  <c r="M172" i="10"/>
  <c r="J172" i="10"/>
  <c r="P171" i="10"/>
  <c r="Q171" i="10" s="1"/>
  <c r="M171" i="10"/>
  <c r="J171" i="10"/>
  <c r="P170" i="10"/>
  <c r="Q170" i="10" s="1"/>
  <c r="M170" i="10"/>
  <c r="J170" i="10"/>
  <c r="P169" i="10"/>
  <c r="Q169" i="10" s="1"/>
  <c r="M169" i="10"/>
  <c r="J169" i="10"/>
  <c r="P168" i="10"/>
  <c r="Q168" i="10" s="1"/>
  <c r="M168" i="10"/>
  <c r="J168" i="10"/>
  <c r="P167" i="10"/>
  <c r="Q167" i="10" s="1"/>
  <c r="M167" i="10"/>
  <c r="J167" i="10"/>
  <c r="P166" i="10"/>
  <c r="Q166" i="10" s="1"/>
  <c r="M166" i="10"/>
  <c r="J166" i="10"/>
  <c r="P165" i="10"/>
  <c r="Q165" i="10" s="1"/>
  <c r="M165" i="10"/>
  <c r="J165" i="10"/>
  <c r="P164" i="10"/>
  <c r="Q164" i="10" s="1"/>
  <c r="M164" i="10"/>
  <c r="J164" i="10"/>
  <c r="Q163" i="10"/>
  <c r="P163" i="10"/>
  <c r="M163" i="10"/>
  <c r="J163" i="10"/>
  <c r="O162" i="10"/>
  <c r="N162" i="10"/>
  <c r="P162" i="10" s="1"/>
  <c r="M162" i="10"/>
  <c r="L162" i="10"/>
  <c r="K162" i="10"/>
  <c r="I162" i="10"/>
  <c r="H162" i="10"/>
  <c r="G162" i="10"/>
  <c r="F162" i="10"/>
  <c r="E162" i="10"/>
  <c r="J162" i="10" s="1"/>
  <c r="Q162" i="10" s="1"/>
  <c r="P161" i="10"/>
  <c r="O161" i="10"/>
  <c r="N161" i="10"/>
  <c r="L161" i="10"/>
  <c r="K161" i="10"/>
  <c r="M161" i="10" s="1"/>
  <c r="I161" i="10"/>
  <c r="H161" i="10"/>
  <c r="G161" i="10"/>
  <c r="F161" i="10"/>
  <c r="J161" i="10" s="1"/>
  <c r="E161" i="10"/>
  <c r="P159" i="10"/>
  <c r="Q159" i="10" s="1"/>
  <c r="M159" i="10"/>
  <c r="J159" i="10"/>
  <c r="P158" i="10"/>
  <c r="Q158" i="10" s="1"/>
  <c r="M158" i="10"/>
  <c r="J158" i="10"/>
  <c r="P157" i="10"/>
  <c r="Q157" i="10" s="1"/>
  <c r="M157" i="10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Q153" i="10"/>
  <c r="S153" i="10" s="1"/>
  <c r="P153" i="10"/>
  <c r="M153" i="10"/>
  <c r="J153" i="10"/>
  <c r="P152" i="10"/>
  <c r="M152" i="10"/>
  <c r="Q152" i="10" s="1"/>
  <c r="S152" i="10" s="1"/>
  <c r="J152" i="10"/>
  <c r="O151" i="10"/>
  <c r="N151" i="10"/>
  <c r="P151" i="10" s="1"/>
  <c r="M151" i="10"/>
  <c r="L151" i="10"/>
  <c r="K151" i="10"/>
  <c r="I151" i="10"/>
  <c r="H151" i="10"/>
  <c r="G151" i="10"/>
  <c r="F151" i="10"/>
  <c r="E151" i="10"/>
  <c r="J151" i="10" s="1"/>
  <c r="O150" i="10"/>
  <c r="N150" i="10"/>
  <c r="P150" i="10" s="1"/>
  <c r="L150" i="10"/>
  <c r="K150" i="10"/>
  <c r="I150" i="10"/>
  <c r="H150" i="10"/>
  <c r="G150" i="10"/>
  <c r="F150" i="10"/>
  <c r="J150" i="10" s="1"/>
  <c r="E150" i="10"/>
  <c r="Q148" i="10"/>
  <c r="P148" i="10"/>
  <c r="M148" i="10"/>
  <c r="J148" i="10"/>
  <c r="Q147" i="10"/>
  <c r="P147" i="10"/>
  <c r="M147" i="10"/>
  <c r="J147" i="10"/>
  <c r="Q146" i="10"/>
  <c r="P146" i="10"/>
  <c r="M146" i="10"/>
  <c r="J146" i="10"/>
  <c r="Q145" i="10"/>
  <c r="P145" i="10"/>
  <c r="M145" i="10"/>
  <c r="J145" i="10"/>
  <c r="Q144" i="10"/>
  <c r="P144" i="10"/>
  <c r="M144" i="10"/>
  <c r="J144" i="10"/>
  <c r="Q143" i="10"/>
  <c r="P143" i="10"/>
  <c r="M143" i="10"/>
  <c r="J143" i="10"/>
  <c r="Q142" i="10"/>
  <c r="P142" i="10"/>
  <c r="M142" i="10"/>
  <c r="J142" i="10"/>
  <c r="Q141" i="10"/>
  <c r="P141" i="10"/>
  <c r="M141" i="10"/>
  <c r="J141" i="10"/>
  <c r="Q140" i="10"/>
  <c r="P140" i="10"/>
  <c r="M140" i="10"/>
  <c r="J140" i="10"/>
  <c r="Q139" i="10"/>
  <c r="P139" i="10"/>
  <c r="M139" i="10"/>
  <c r="J139" i="10"/>
  <c r="O138" i="10"/>
  <c r="P138" i="10" s="1"/>
  <c r="N138" i="10"/>
  <c r="M138" i="10"/>
  <c r="L138" i="10"/>
  <c r="K138" i="10"/>
  <c r="I138" i="10"/>
  <c r="H138" i="10"/>
  <c r="G138" i="10"/>
  <c r="F138" i="10"/>
  <c r="E138" i="10"/>
  <c r="O137" i="10"/>
  <c r="N137" i="10"/>
  <c r="P137" i="10" s="1"/>
  <c r="Q137" i="10" s="1"/>
  <c r="M137" i="10"/>
  <c r="L137" i="10"/>
  <c r="K137" i="10"/>
  <c r="I137" i="10"/>
  <c r="H137" i="10"/>
  <c r="G137" i="10"/>
  <c r="F137" i="10"/>
  <c r="E137" i="10"/>
  <c r="J137" i="10" s="1"/>
  <c r="P135" i="10"/>
  <c r="M135" i="10"/>
  <c r="Q135" i="10" s="1"/>
  <c r="J135" i="10"/>
  <c r="P134" i="10"/>
  <c r="M134" i="10"/>
  <c r="Q134" i="10" s="1"/>
  <c r="J134" i="10"/>
  <c r="P133" i="10"/>
  <c r="M133" i="10"/>
  <c r="Q133" i="10" s="1"/>
  <c r="J133" i="10"/>
  <c r="P132" i="10"/>
  <c r="M132" i="10"/>
  <c r="Q132" i="10" s="1"/>
  <c r="J132" i="10"/>
  <c r="P131" i="10"/>
  <c r="M131" i="10"/>
  <c r="Q131" i="10" s="1"/>
  <c r="J131" i="10"/>
  <c r="P130" i="10"/>
  <c r="M130" i="10"/>
  <c r="Q130" i="10" s="1"/>
  <c r="J130" i="10"/>
  <c r="P129" i="10"/>
  <c r="M129" i="10"/>
  <c r="J129" i="10"/>
  <c r="P128" i="10"/>
  <c r="Q128" i="10" s="1"/>
  <c r="S128" i="10" s="1"/>
  <c r="M128" i="10"/>
  <c r="J128" i="10"/>
  <c r="P127" i="10"/>
  <c r="Q127" i="10" s="1"/>
  <c r="M127" i="10"/>
  <c r="J127" i="10"/>
  <c r="P126" i="10"/>
  <c r="Q126" i="10" s="1"/>
  <c r="M126" i="10"/>
  <c r="J126" i="10"/>
  <c r="P125" i="10"/>
  <c r="Q125" i="10" s="1"/>
  <c r="M125" i="10"/>
  <c r="J125" i="10"/>
  <c r="P124" i="10"/>
  <c r="Q124" i="10" s="1"/>
  <c r="M124" i="10"/>
  <c r="J124" i="10"/>
  <c r="P123" i="10"/>
  <c r="Q123" i="10" s="1"/>
  <c r="M123" i="10"/>
  <c r="J123" i="10"/>
  <c r="P122" i="10"/>
  <c r="Q122" i="10" s="1"/>
  <c r="M122" i="10"/>
  <c r="J122" i="10"/>
  <c r="P121" i="10"/>
  <c r="Q121" i="10" s="1"/>
  <c r="S121" i="10" s="1"/>
  <c r="M121" i="10"/>
  <c r="J121" i="10"/>
  <c r="Q120" i="10"/>
  <c r="P120" i="10"/>
  <c r="M120" i="10"/>
  <c r="J120" i="10"/>
  <c r="O119" i="10"/>
  <c r="N119" i="10"/>
  <c r="L119" i="10"/>
  <c r="K119" i="10"/>
  <c r="M119" i="10" s="1"/>
  <c r="I119" i="10"/>
  <c r="H119" i="10"/>
  <c r="G119" i="10"/>
  <c r="F119" i="10"/>
  <c r="E119" i="10"/>
  <c r="J119" i="10" s="1"/>
  <c r="O118" i="10"/>
  <c r="P118" i="10" s="1"/>
  <c r="Q118" i="10" s="1"/>
  <c r="N118" i="10"/>
  <c r="L118" i="10"/>
  <c r="K118" i="10"/>
  <c r="M118" i="10" s="1"/>
  <c r="I118" i="10"/>
  <c r="H118" i="10"/>
  <c r="G118" i="10"/>
  <c r="F118" i="10"/>
  <c r="J118" i="10" s="1"/>
  <c r="E118" i="10"/>
  <c r="P116" i="10"/>
  <c r="Q116" i="10" s="1"/>
  <c r="M116" i="10"/>
  <c r="J116" i="10"/>
  <c r="P115" i="10"/>
  <c r="Q115" i="10" s="1"/>
  <c r="M115" i="10"/>
  <c r="J115" i="10"/>
  <c r="P114" i="10"/>
  <c r="Q114" i="10" s="1"/>
  <c r="M114" i="10"/>
  <c r="J114" i="10"/>
  <c r="P113" i="10"/>
  <c r="Q113" i="10" s="1"/>
  <c r="M113" i="10"/>
  <c r="J113" i="10"/>
  <c r="O112" i="10"/>
  <c r="P112" i="10" s="1"/>
  <c r="N112" i="10"/>
  <c r="L112" i="10"/>
  <c r="K112" i="10"/>
  <c r="M112" i="10" s="1"/>
  <c r="I112" i="10"/>
  <c r="H112" i="10"/>
  <c r="G112" i="10"/>
  <c r="F112" i="10"/>
  <c r="E112" i="10"/>
  <c r="P111" i="10"/>
  <c r="O111" i="10"/>
  <c r="N111" i="10"/>
  <c r="L111" i="10"/>
  <c r="M111" i="10" s="1"/>
  <c r="K111" i="10"/>
  <c r="I111" i="10"/>
  <c r="H111" i="10"/>
  <c r="G111" i="10"/>
  <c r="F111" i="10"/>
  <c r="E111" i="10"/>
  <c r="J111" i="10" s="1"/>
  <c r="Q109" i="10"/>
  <c r="P109" i="10"/>
  <c r="M109" i="10"/>
  <c r="J109" i="10"/>
  <c r="Q108" i="10"/>
  <c r="P108" i="10"/>
  <c r="M108" i="10"/>
  <c r="J108" i="10"/>
  <c r="Q107" i="10"/>
  <c r="P107" i="10"/>
  <c r="M107" i="10"/>
  <c r="J107" i="10"/>
  <c r="Q106" i="10"/>
  <c r="P106" i="10"/>
  <c r="M106" i="10"/>
  <c r="J106" i="10"/>
  <c r="Q105" i="10"/>
  <c r="P105" i="10"/>
  <c r="M105" i="10"/>
  <c r="J105" i="10"/>
  <c r="Q104" i="10"/>
  <c r="P104" i="10"/>
  <c r="M104" i="10"/>
  <c r="J104" i="10"/>
  <c r="Q103" i="10"/>
  <c r="P103" i="10"/>
  <c r="M103" i="10"/>
  <c r="J103" i="10"/>
  <c r="Q102" i="10"/>
  <c r="P102" i="10"/>
  <c r="M102" i="10"/>
  <c r="J102" i="10"/>
  <c r="Q101" i="10"/>
  <c r="P101" i="10"/>
  <c r="M101" i="10"/>
  <c r="J101" i="10"/>
  <c r="Q100" i="10"/>
  <c r="P100" i="10"/>
  <c r="M100" i="10"/>
  <c r="J100" i="10"/>
  <c r="O99" i="10"/>
  <c r="N99" i="10"/>
  <c r="L99" i="10"/>
  <c r="K99" i="10"/>
  <c r="M99" i="10" s="1"/>
  <c r="I99" i="10"/>
  <c r="H99" i="10"/>
  <c r="G99" i="10"/>
  <c r="F99" i="10"/>
  <c r="E99" i="10"/>
  <c r="J99" i="10" s="1"/>
  <c r="O98" i="10"/>
  <c r="P98" i="10" s="1"/>
  <c r="Q98" i="10" s="1"/>
  <c r="N98" i="10"/>
  <c r="L98" i="10"/>
  <c r="K98" i="10"/>
  <c r="M98" i="10" s="1"/>
  <c r="I98" i="10"/>
  <c r="H98" i="10"/>
  <c r="G98" i="10"/>
  <c r="F98" i="10"/>
  <c r="J98" i="10" s="1"/>
  <c r="E98" i="10"/>
  <c r="P96" i="10"/>
  <c r="Q96" i="10" s="1"/>
  <c r="M96" i="10"/>
  <c r="J96" i="10"/>
  <c r="P95" i="10"/>
  <c r="Q95" i="10" s="1"/>
  <c r="M95" i="10"/>
  <c r="J95" i="10"/>
  <c r="P94" i="10"/>
  <c r="Q94" i="10" s="1"/>
  <c r="M94" i="10"/>
  <c r="J94" i="10"/>
  <c r="P93" i="10"/>
  <c r="Q93" i="10" s="1"/>
  <c r="M93" i="10"/>
  <c r="J93" i="10"/>
  <c r="P92" i="10"/>
  <c r="Q92" i="10" s="1"/>
  <c r="M92" i="10"/>
  <c r="J92" i="10"/>
  <c r="K88" i="10" s="1"/>
  <c r="M88" i="10" s="1"/>
  <c r="Q91" i="10"/>
  <c r="S91" i="10" s="1"/>
  <c r="P91" i="10"/>
  <c r="M91" i="10"/>
  <c r="J91" i="10"/>
  <c r="Q90" i="10"/>
  <c r="P90" i="10"/>
  <c r="M90" i="10"/>
  <c r="J90" i="10"/>
  <c r="Q89" i="10"/>
  <c r="P89" i="10"/>
  <c r="M89" i="10"/>
  <c r="J89" i="10"/>
  <c r="O88" i="10"/>
  <c r="N88" i="10"/>
  <c r="P88" i="10" s="1"/>
  <c r="L88" i="10"/>
  <c r="I88" i="10"/>
  <c r="H88" i="10"/>
  <c r="G88" i="10"/>
  <c r="F88" i="10"/>
  <c r="E88" i="10"/>
  <c r="J88" i="10" s="1"/>
  <c r="P87" i="10"/>
  <c r="O87" i="10"/>
  <c r="N87" i="10"/>
  <c r="L87" i="10"/>
  <c r="K87" i="10"/>
  <c r="M87" i="10" s="1"/>
  <c r="I87" i="10"/>
  <c r="H87" i="10"/>
  <c r="G87" i="10"/>
  <c r="F87" i="10"/>
  <c r="J87" i="10" s="1"/>
  <c r="E87" i="10"/>
  <c r="P85" i="10"/>
  <c r="Q85" i="10" s="1"/>
  <c r="M85" i="10"/>
  <c r="J85" i="10"/>
  <c r="P84" i="10"/>
  <c r="Q84" i="10" s="1"/>
  <c r="M84" i="10"/>
  <c r="J84" i="10"/>
  <c r="P83" i="10"/>
  <c r="Q83" i="10" s="1"/>
  <c r="M83" i="10"/>
  <c r="J83" i="10"/>
  <c r="P82" i="10"/>
  <c r="Q82" i="10" s="1"/>
  <c r="M82" i="10"/>
  <c r="J82" i="10"/>
  <c r="Q81" i="10"/>
  <c r="P81" i="10"/>
  <c r="M81" i="10"/>
  <c r="J81" i="10"/>
  <c r="P80" i="10"/>
  <c r="M80" i="10"/>
  <c r="Q80" i="10" s="1"/>
  <c r="S80" i="10" s="1"/>
  <c r="J80" i="10"/>
  <c r="P79" i="10"/>
  <c r="M79" i="10"/>
  <c r="Q79" i="10" s="1"/>
  <c r="J79" i="10"/>
  <c r="P78" i="10"/>
  <c r="M78" i="10"/>
  <c r="Q78" i="10" s="1"/>
  <c r="J78" i="10"/>
  <c r="P77" i="10"/>
  <c r="M77" i="10"/>
  <c r="Q77" i="10" s="1"/>
  <c r="J77" i="10"/>
  <c r="P76" i="10"/>
  <c r="M76" i="10"/>
  <c r="Q76" i="10" s="1"/>
  <c r="J76" i="10"/>
  <c r="P75" i="10"/>
  <c r="M75" i="10"/>
  <c r="Q75" i="10" s="1"/>
  <c r="J75" i="10"/>
  <c r="P74" i="10"/>
  <c r="M74" i="10"/>
  <c r="Q74" i="10" s="1"/>
  <c r="J74" i="10"/>
  <c r="P73" i="10"/>
  <c r="M73" i="10"/>
  <c r="Q73" i="10" s="1"/>
  <c r="J73" i="10"/>
  <c r="P72" i="10"/>
  <c r="M72" i="10"/>
  <c r="Q72" i="10" s="1"/>
  <c r="J72" i="10"/>
  <c r="P71" i="10"/>
  <c r="M71" i="10"/>
  <c r="Q71" i="10" s="1"/>
  <c r="J71" i="10"/>
  <c r="P70" i="10"/>
  <c r="M70" i="10"/>
  <c r="Q70" i="10" s="1"/>
  <c r="J70" i="10"/>
  <c r="P69" i="10"/>
  <c r="M69" i="10"/>
  <c r="J69" i="10"/>
  <c r="P68" i="10"/>
  <c r="Q68" i="10" s="1"/>
  <c r="S68" i="10" s="1"/>
  <c r="M68" i="10"/>
  <c r="J68" i="10"/>
  <c r="P67" i="10"/>
  <c r="Q67" i="10" s="1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Q63" i="10" s="1"/>
  <c r="M63" i="10"/>
  <c r="J63" i="10"/>
  <c r="P62" i="10"/>
  <c r="Q62" i="10" s="1"/>
  <c r="M62" i="10"/>
  <c r="J62" i="10"/>
  <c r="O61" i="10"/>
  <c r="P61" i="10" s="1"/>
  <c r="Q61" i="10" s="1"/>
  <c r="N61" i="10"/>
  <c r="L61" i="10"/>
  <c r="K61" i="10"/>
  <c r="M61" i="10" s="1"/>
  <c r="I61" i="10"/>
  <c r="H61" i="10"/>
  <c r="G61" i="10"/>
  <c r="F61" i="10"/>
  <c r="E61" i="10"/>
  <c r="J61" i="10" s="1"/>
  <c r="O60" i="10"/>
  <c r="N60" i="10"/>
  <c r="P60" i="10" s="1"/>
  <c r="L60" i="10"/>
  <c r="M60" i="10" s="1"/>
  <c r="K60" i="10"/>
  <c r="I60" i="10"/>
  <c r="H60" i="10"/>
  <c r="G60" i="10"/>
  <c r="F60" i="10"/>
  <c r="J60" i="10" s="1"/>
  <c r="E60" i="10"/>
  <c r="P58" i="10"/>
  <c r="M58" i="10"/>
  <c r="Q58" i="10" s="1"/>
  <c r="J58" i="10"/>
  <c r="P57" i="10"/>
  <c r="M57" i="10"/>
  <c r="Q57" i="10" s="1"/>
  <c r="J57" i="10"/>
  <c r="P56" i="10"/>
  <c r="M56" i="10"/>
  <c r="Q56" i="10" s="1"/>
  <c r="J56" i="10"/>
  <c r="P55" i="10"/>
  <c r="M55" i="10"/>
  <c r="Q55" i="10" s="1"/>
  <c r="J55" i="10"/>
  <c r="P54" i="10"/>
  <c r="M54" i="10"/>
  <c r="Q54" i="10" s="1"/>
  <c r="J54" i="10"/>
  <c r="P53" i="10"/>
  <c r="M53" i="10"/>
  <c r="Q53" i="10" s="1"/>
  <c r="J53" i="10"/>
  <c r="P52" i="10"/>
  <c r="M52" i="10"/>
  <c r="J52" i="10"/>
  <c r="P51" i="10"/>
  <c r="Q51" i="10" s="1"/>
  <c r="S51" i="10" s="1"/>
  <c r="M51" i="10"/>
  <c r="J51" i="10"/>
  <c r="P50" i="10"/>
  <c r="Q50" i="10" s="1"/>
  <c r="M50" i="10"/>
  <c r="J50" i="10"/>
  <c r="P49" i="10"/>
  <c r="Q49" i="10" s="1"/>
  <c r="M49" i="10"/>
  <c r="J49" i="10"/>
  <c r="P48" i="10"/>
  <c r="Q48" i="10" s="1"/>
  <c r="M48" i="10"/>
  <c r="J48" i="10"/>
  <c r="P47" i="10"/>
  <c r="P45" i="10" s="1"/>
  <c r="M47" i="10"/>
  <c r="M45" i="10" s="1"/>
  <c r="Q45" i="10" s="1"/>
  <c r="J47" i="10"/>
  <c r="J46" i="10"/>
  <c r="Q46" i="10" s="1"/>
  <c r="O45" i="10"/>
  <c r="N45" i="10"/>
  <c r="N41" i="10" s="1"/>
  <c r="P41" i="10" s="1"/>
  <c r="L45" i="10"/>
  <c r="K45" i="10"/>
  <c r="I45" i="10"/>
  <c r="J45" i="10" s="1"/>
  <c r="H45" i="10"/>
  <c r="E45" i="10"/>
  <c r="P44" i="10"/>
  <c r="Q44" i="10" s="1"/>
  <c r="M44" i="10"/>
  <c r="J44" i="10"/>
  <c r="P43" i="10"/>
  <c r="Q43" i="10" s="1"/>
  <c r="M43" i="10"/>
  <c r="J43" i="10"/>
  <c r="P42" i="10"/>
  <c r="O42" i="10"/>
  <c r="N42" i="10"/>
  <c r="L42" i="10"/>
  <c r="M42" i="10" s="1"/>
  <c r="K42" i="10"/>
  <c r="I42" i="10"/>
  <c r="H42" i="10"/>
  <c r="G42" i="10"/>
  <c r="F42" i="10"/>
  <c r="E42" i="10"/>
  <c r="J42" i="10" s="1"/>
  <c r="O41" i="10"/>
  <c r="L41" i="10"/>
  <c r="K41" i="10"/>
  <c r="M41" i="10" s="1"/>
  <c r="H41" i="10"/>
  <c r="G41" i="10"/>
  <c r="F41" i="10"/>
  <c r="E41" i="10"/>
  <c r="P39" i="10"/>
  <c r="M39" i="10"/>
  <c r="J39" i="10"/>
  <c r="P38" i="10"/>
  <c r="M38" i="10"/>
  <c r="J38" i="10"/>
  <c r="P37" i="10"/>
  <c r="M37" i="10"/>
  <c r="J37" i="10"/>
  <c r="P36" i="10"/>
  <c r="Q36" i="10" s="1"/>
  <c r="M36" i="10"/>
  <c r="J36" i="10"/>
  <c r="P35" i="10"/>
  <c r="M35" i="10"/>
  <c r="J35" i="10"/>
  <c r="P34" i="10"/>
  <c r="M34" i="10"/>
  <c r="J34" i="10"/>
  <c r="P33" i="10"/>
  <c r="M33" i="10"/>
  <c r="J33" i="10"/>
  <c r="P32" i="10"/>
  <c r="Q32" i="10" s="1"/>
  <c r="M32" i="10"/>
  <c r="J32" i="10"/>
  <c r="P31" i="10"/>
  <c r="M31" i="10"/>
  <c r="J31" i="10"/>
  <c r="P30" i="10"/>
  <c r="M30" i="10"/>
  <c r="J30" i="10"/>
  <c r="P29" i="10"/>
  <c r="M29" i="10"/>
  <c r="J29" i="10"/>
  <c r="P28" i="10"/>
  <c r="Q28" i="10" s="1"/>
  <c r="M28" i="10"/>
  <c r="J28" i="10"/>
  <c r="P27" i="10"/>
  <c r="M27" i="10"/>
  <c r="J27" i="10"/>
  <c r="P26" i="10"/>
  <c r="M26" i="10"/>
  <c r="M22" i="10" s="1"/>
  <c r="J26" i="10"/>
  <c r="P25" i="10"/>
  <c r="M25" i="10"/>
  <c r="J25" i="10"/>
  <c r="P24" i="10"/>
  <c r="Q24" i="10" s="1"/>
  <c r="M24" i="10"/>
  <c r="J24" i="10"/>
  <c r="P23" i="10"/>
  <c r="O23" i="10"/>
  <c r="N23" i="10"/>
  <c r="L23" i="10"/>
  <c r="K23" i="10"/>
  <c r="J23" i="10"/>
  <c r="I23" i="10"/>
  <c r="H23" i="10"/>
  <c r="G23" i="10"/>
  <c r="F23" i="10"/>
  <c r="E23" i="10"/>
  <c r="O22" i="10"/>
  <c r="O6" i="10" s="1"/>
  <c r="O4" i="10" s="1"/>
  <c r="N22" i="10"/>
  <c r="L22" i="10"/>
  <c r="K22" i="10"/>
  <c r="K6" i="10" s="1"/>
  <c r="I22" i="10"/>
  <c r="H22" i="10"/>
  <c r="G22" i="10"/>
  <c r="G6" i="10" s="1"/>
  <c r="F22" i="10"/>
  <c r="E22" i="10"/>
  <c r="P21" i="10"/>
  <c r="Q21" i="10" s="1"/>
  <c r="M21" i="10"/>
  <c r="J21" i="10"/>
  <c r="P20" i="10"/>
  <c r="Q20" i="10" s="1"/>
  <c r="M20" i="10"/>
  <c r="J20" i="10"/>
  <c r="P19" i="10"/>
  <c r="Q19" i="10" s="1"/>
  <c r="M19" i="10"/>
  <c r="J19" i="10"/>
  <c r="P18" i="10"/>
  <c r="Q18" i="10" s="1"/>
  <c r="M18" i="10"/>
  <c r="J18" i="10"/>
  <c r="Q17" i="10"/>
  <c r="S17" i="10" s="1"/>
  <c r="P17" i="10"/>
  <c r="M17" i="10"/>
  <c r="J17" i="10"/>
  <c r="P16" i="10"/>
  <c r="Q16" i="10" s="1"/>
  <c r="S16" i="10" s="1"/>
  <c r="M16" i="10"/>
  <c r="J16" i="10"/>
  <c r="P15" i="10"/>
  <c r="M15" i="10"/>
  <c r="J15" i="10"/>
  <c r="P14" i="10"/>
  <c r="M14" i="10"/>
  <c r="J14" i="10"/>
  <c r="P13" i="10"/>
  <c r="M13" i="10"/>
  <c r="J13" i="10"/>
  <c r="P12" i="10"/>
  <c r="Q12" i="10" s="1"/>
  <c r="M12" i="10"/>
  <c r="J12" i="10"/>
  <c r="P11" i="10"/>
  <c r="M11" i="10"/>
  <c r="J11" i="10"/>
  <c r="P10" i="10"/>
  <c r="M10" i="10"/>
  <c r="J10" i="10"/>
  <c r="O9" i="10"/>
  <c r="N9" i="10"/>
  <c r="P9" i="10" s="1"/>
  <c r="L9" i="10"/>
  <c r="K9" i="10"/>
  <c r="I9" i="10"/>
  <c r="H9" i="10"/>
  <c r="H7" i="10" s="1"/>
  <c r="H5" i="10" s="1"/>
  <c r="G9" i="10"/>
  <c r="F9" i="10"/>
  <c r="J9" i="10" s="1"/>
  <c r="E9" i="10"/>
  <c r="O8" i="10"/>
  <c r="P8" i="10" s="1"/>
  <c r="N8" i="10"/>
  <c r="M8" i="10"/>
  <c r="L8" i="10"/>
  <c r="K8" i="10"/>
  <c r="I8" i="10"/>
  <c r="H8" i="10"/>
  <c r="H6" i="10" s="1"/>
  <c r="G8" i="10"/>
  <c r="F8" i="10"/>
  <c r="E8" i="10"/>
  <c r="L7" i="10"/>
  <c r="I7" i="10"/>
  <c r="F7" i="10"/>
  <c r="E7" i="10"/>
  <c r="N6" i="10"/>
  <c r="I6" i="10"/>
  <c r="F6" i="10"/>
  <c r="E6" i="10"/>
  <c r="F5" i="10"/>
  <c r="H4" i="10"/>
  <c r="P352" i="6"/>
  <c r="M352" i="6"/>
  <c r="J352" i="6"/>
  <c r="P351" i="6"/>
  <c r="M351" i="6"/>
  <c r="J351" i="6"/>
  <c r="P350" i="6"/>
  <c r="M350" i="6"/>
  <c r="Q350" i="6" s="1"/>
  <c r="J350" i="6"/>
  <c r="P349" i="6"/>
  <c r="M349" i="6"/>
  <c r="J349" i="6"/>
  <c r="P348" i="6"/>
  <c r="M348" i="6"/>
  <c r="J348" i="6"/>
  <c r="P347" i="6"/>
  <c r="M347" i="6"/>
  <c r="J347" i="6"/>
  <c r="P346" i="6"/>
  <c r="M346" i="6"/>
  <c r="Q346" i="6" s="1"/>
  <c r="J346" i="6"/>
  <c r="P345" i="6"/>
  <c r="M345" i="6"/>
  <c r="J345" i="6"/>
  <c r="P344" i="6"/>
  <c r="M344" i="6"/>
  <c r="J344" i="6"/>
  <c r="P343" i="6"/>
  <c r="M343" i="6"/>
  <c r="J343" i="6"/>
  <c r="P342" i="6"/>
  <c r="M342" i="6"/>
  <c r="Q342" i="6" s="1"/>
  <c r="J342" i="6"/>
  <c r="P341" i="6"/>
  <c r="M341" i="6"/>
  <c r="J341" i="6"/>
  <c r="P340" i="6"/>
  <c r="M340" i="6"/>
  <c r="J340" i="6"/>
  <c r="P339" i="6"/>
  <c r="M339" i="6"/>
  <c r="J339" i="6"/>
  <c r="P338" i="6"/>
  <c r="M338" i="6"/>
  <c r="Q338" i="6" s="1"/>
  <c r="J338" i="6"/>
  <c r="P337" i="6"/>
  <c r="M337" i="6"/>
  <c r="J337" i="6"/>
  <c r="P336" i="6"/>
  <c r="M336" i="6"/>
  <c r="J336" i="6"/>
  <c r="P335" i="6"/>
  <c r="M335" i="6"/>
  <c r="J335" i="6"/>
  <c r="P334" i="6"/>
  <c r="M334" i="6"/>
  <c r="Q334" i="6" s="1"/>
  <c r="J334" i="6"/>
  <c r="P333" i="6"/>
  <c r="M333" i="6"/>
  <c r="J333" i="6"/>
  <c r="P332" i="6"/>
  <c r="M332" i="6"/>
  <c r="J332" i="6"/>
  <c r="P331" i="6"/>
  <c r="M331" i="6"/>
  <c r="J331" i="6"/>
  <c r="P330" i="6"/>
  <c r="M330" i="6"/>
  <c r="Q330" i="6" s="1"/>
  <c r="J330" i="6"/>
  <c r="P329" i="6"/>
  <c r="M329" i="6"/>
  <c r="J329" i="6"/>
  <c r="P328" i="6"/>
  <c r="M328" i="6"/>
  <c r="J328" i="6"/>
  <c r="P327" i="6"/>
  <c r="M327" i="6"/>
  <c r="J327" i="6"/>
  <c r="P326" i="6"/>
  <c r="M326" i="6"/>
  <c r="Q326" i="6" s="1"/>
  <c r="J326" i="6"/>
  <c r="P325" i="6"/>
  <c r="M325" i="6"/>
  <c r="J325" i="6"/>
  <c r="O324" i="6"/>
  <c r="N324" i="6"/>
  <c r="P324" i="6" s="1"/>
  <c r="L324" i="6"/>
  <c r="K324" i="6"/>
  <c r="I324" i="6"/>
  <c r="H324" i="6"/>
  <c r="G324" i="6"/>
  <c r="F324" i="6"/>
  <c r="J324" i="6" s="1"/>
  <c r="E324" i="6"/>
  <c r="O323" i="6"/>
  <c r="O291" i="6" s="1"/>
  <c r="N323" i="6"/>
  <c r="L323" i="6"/>
  <c r="K323" i="6"/>
  <c r="M323" i="6" s="1"/>
  <c r="I323" i="6"/>
  <c r="H323" i="6"/>
  <c r="G323" i="6"/>
  <c r="F323" i="6"/>
  <c r="J323" i="6" s="1"/>
  <c r="E323" i="6"/>
  <c r="P322" i="6"/>
  <c r="Q322" i="6" s="1"/>
  <c r="M322" i="6"/>
  <c r="J322" i="6"/>
  <c r="P321" i="6"/>
  <c r="Q321" i="6" s="1"/>
  <c r="M321" i="6"/>
  <c r="J321" i="6"/>
  <c r="P320" i="6"/>
  <c r="Q320" i="6" s="1"/>
  <c r="M320" i="6"/>
  <c r="J320" i="6"/>
  <c r="P319" i="6"/>
  <c r="Q319" i="6" s="1"/>
  <c r="M319" i="6"/>
  <c r="J319" i="6"/>
  <c r="P318" i="6"/>
  <c r="Q318" i="6" s="1"/>
  <c r="M318" i="6"/>
  <c r="J318" i="6"/>
  <c r="P317" i="6"/>
  <c r="Q317" i="6" s="1"/>
  <c r="M317" i="6"/>
  <c r="J317" i="6"/>
  <c r="P316" i="6"/>
  <c r="Q316" i="6" s="1"/>
  <c r="M316" i="6"/>
  <c r="J316" i="6"/>
  <c r="P315" i="6"/>
  <c r="Q315" i="6" s="1"/>
  <c r="M315" i="6"/>
  <c r="J315" i="6"/>
  <c r="P314" i="6"/>
  <c r="Q314" i="6" s="1"/>
  <c r="M314" i="6"/>
  <c r="J314" i="6"/>
  <c r="P313" i="6"/>
  <c r="Q313" i="6" s="1"/>
  <c r="M313" i="6"/>
  <c r="J313" i="6"/>
  <c r="P312" i="6"/>
  <c r="Q312" i="6" s="1"/>
  <c r="M312" i="6"/>
  <c r="J312" i="6"/>
  <c r="P311" i="6"/>
  <c r="Q311" i="6" s="1"/>
  <c r="M311" i="6"/>
  <c r="J311" i="6"/>
  <c r="P310" i="6"/>
  <c r="Q310" i="6" s="1"/>
  <c r="M310" i="6"/>
  <c r="J310" i="6"/>
  <c r="P309" i="6"/>
  <c r="Q309" i="6" s="1"/>
  <c r="M309" i="6"/>
  <c r="J309" i="6"/>
  <c r="P308" i="6"/>
  <c r="Q308" i="6" s="1"/>
  <c r="M308" i="6"/>
  <c r="J308" i="6"/>
  <c r="P307" i="6"/>
  <c r="Q307" i="6" s="1"/>
  <c r="M307" i="6"/>
  <c r="J307" i="6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O300" i="6"/>
  <c r="N300" i="6"/>
  <c r="L300" i="6"/>
  <c r="L292" i="6" s="1"/>
  <c r="K300" i="6"/>
  <c r="I300" i="6"/>
  <c r="I292" i="6" s="1"/>
  <c r="H300" i="6"/>
  <c r="H292" i="6" s="1"/>
  <c r="G300" i="6"/>
  <c r="F300" i="6"/>
  <c r="E300" i="6"/>
  <c r="O299" i="6"/>
  <c r="N299" i="6"/>
  <c r="M299" i="6"/>
  <c r="L299" i="6"/>
  <c r="K299" i="6"/>
  <c r="I299" i="6"/>
  <c r="I291" i="6" s="1"/>
  <c r="H299" i="6"/>
  <c r="G299" i="6"/>
  <c r="F299" i="6"/>
  <c r="F291" i="6" s="1"/>
  <c r="E299" i="6"/>
  <c r="E291" i="6" s="1"/>
  <c r="J291" i="6" s="1"/>
  <c r="P298" i="6"/>
  <c r="M298" i="6"/>
  <c r="J298" i="6"/>
  <c r="P297" i="6"/>
  <c r="M297" i="6"/>
  <c r="J297" i="6"/>
  <c r="P296" i="6"/>
  <c r="M296" i="6"/>
  <c r="Q296" i="6" s="1"/>
  <c r="J296" i="6"/>
  <c r="P295" i="6"/>
  <c r="M295" i="6"/>
  <c r="J295" i="6"/>
  <c r="P294" i="6"/>
  <c r="M294" i="6"/>
  <c r="J294" i="6"/>
  <c r="P293" i="6"/>
  <c r="M293" i="6"/>
  <c r="J293" i="6"/>
  <c r="O292" i="6"/>
  <c r="N292" i="6"/>
  <c r="P292" i="6" s="1"/>
  <c r="G292" i="6"/>
  <c r="F292" i="6"/>
  <c r="L291" i="6"/>
  <c r="K291" i="6"/>
  <c r="M291" i="6" s="1"/>
  <c r="H291" i="6"/>
  <c r="G291" i="6"/>
  <c r="P289" i="6"/>
  <c r="Q289" i="6" s="1"/>
  <c r="J289" i="6"/>
  <c r="P288" i="6"/>
  <c r="M288" i="6"/>
  <c r="J288" i="6"/>
  <c r="P287" i="6"/>
  <c r="M287" i="6"/>
  <c r="J287" i="6"/>
  <c r="P286" i="6"/>
  <c r="Q286" i="6" s="1"/>
  <c r="M286" i="6"/>
  <c r="J286" i="6"/>
  <c r="P285" i="6"/>
  <c r="M285" i="6"/>
  <c r="J285" i="6"/>
  <c r="P284" i="6"/>
  <c r="M284" i="6"/>
  <c r="J284" i="6"/>
  <c r="P283" i="6"/>
  <c r="Q283" i="6" s="1"/>
  <c r="M283" i="6"/>
  <c r="J283" i="6"/>
  <c r="P282" i="6"/>
  <c r="M282" i="6"/>
  <c r="J282" i="6"/>
  <c r="Q282" i="6" s="1"/>
  <c r="P281" i="6"/>
  <c r="M281" i="6"/>
  <c r="J281" i="6"/>
  <c r="Q281" i="6" s="1"/>
  <c r="P280" i="6"/>
  <c r="M280" i="6"/>
  <c r="J280" i="6"/>
  <c r="Q280" i="6" s="1"/>
  <c r="P279" i="6"/>
  <c r="M279" i="6"/>
  <c r="J279" i="6"/>
  <c r="Q279" i="6" s="1"/>
  <c r="P278" i="6"/>
  <c r="M278" i="6"/>
  <c r="J278" i="6"/>
  <c r="Q278" i="6" s="1"/>
  <c r="P277" i="6"/>
  <c r="M277" i="6"/>
  <c r="J277" i="6"/>
  <c r="P276" i="6"/>
  <c r="M276" i="6"/>
  <c r="J276" i="6"/>
  <c r="P275" i="6"/>
  <c r="Q275" i="6" s="1"/>
  <c r="M275" i="6"/>
  <c r="J275" i="6"/>
  <c r="P274" i="6"/>
  <c r="Q274" i="6" s="1"/>
  <c r="M274" i="6"/>
  <c r="J274" i="6"/>
  <c r="P273" i="6"/>
  <c r="M273" i="6"/>
  <c r="P272" i="6"/>
  <c r="M272" i="6"/>
  <c r="J272" i="6"/>
  <c r="O271" i="6"/>
  <c r="N271" i="6"/>
  <c r="L271" i="6"/>
  <c r="K271" i="6"/>
  <c r="M271" i="6" s="1"/>
  <c r="I271" i="6"/>
  <c r="H271" i="6"/>
  <c r="G271" i="6"/>
  <c r="F271" i="6"/>
  <c r="J271" i="6" s="1"/>
  <c r="E271" i="6"/>
  <c r="O270" i="6"/>
  <c r="P270" i="6" s="1"/>
  <c r="N270" i="6"/>
  <c r="L270" i="6"/>
  <c r="K270" i="6"/>
  <c r="I270" i="6"/>
  <c r="H270" i="6"/>
  <c r="G270" i="6"/>
  <c r="F270" i="6"/>
  <c r="E270" i="6"/>
  <c r="J270" i="6" s="1"/>
  <c r="Q268" i="6"/>
  <c r="P268" i="6"/>
  <c r="M268" i="6"/>
  <c r="J268" i="6"/>
  <c r="Q267" i="6"/>
  <c r="P267" i="6"/>
  <c r="M267" i="6"/>
  <c r="J267" i="6"/>
  <c r="Q266" i="6"/>
  <c r="P266" i="6"/>
  <c r="M266" i="6"/>
  <c r="J266" i="6"/>
  <c r="Q265" i="6"/>
  <c r="P265" i="6"/>
  <c r="M265" i="6"/>
  <c r="J265" i="6"/>
  <c r="Q264" i="6"/>
  <c r="P264" i="6"/>
  <c r="M264" i="6"/>
  <c r="J264" i="6"/>
  <c r="Q263" i="6"/>
  <c r="P263" i="6"/>
  <c r="M263" i="6"/>
  <c r="J263" i="6"/>
  <c r="Q262" i="6"/>
  <c r="P262" i="6"/>
  <c r="M262" i="6"/>
  <c r="J262" i="6"/>
  <c r="Q261" i="6"/>
  <c r="P261" i="6"/>
  <c r="M261" i="6"/>
  <c r="J261" i="6"/>
  <c r="Q260" i="6"/>
  <c r="P260" i="6"/>
  <c r="M260" i="6"/>
  <c r="J260" i="6"/>
  <c r="Q259" i="6"/>
  <c r="P259" i="6"/>
  <c r="M259" i="6"/>
  <c r="J259" i="6"/>
  <c r="Q258" i="6"/>
  <c r="P258" i="6"/>
  <c r="M258" i="6"/>
  <c r="J258" i="6"/>
  <c r="Q257" i="6"/>
  <c r="P257" i="6"/>
  <c r="M257" i="6"/>
  <c r="J257" i="6"/>
  <c r="Q256" i="6"/>
  <c r="P256" i="6"/>
  <c r="P246" i="6" s="1"/>
  <c r="M256" i="6"/>
  <c r="J256" i="6"/>
  <c r="Q255" i="6"/>
  <c r="P255" i="6"/>
  <c r="M255" i="6"/>
  <c r="J255" i="6"/>
  <c r="P254" i="6"/>
  <c r="M254" i="6"/>
  <c r="J254" i="6"/>
  <c r="Q254" i="6" s="1"/>
  <c r="S254" i="6" s="1"/>
  <c r="P253" i="6"/>
  <c r="M253" i="6"/>
  <c r="J253" i="6"/>
  <c r="P252" i="6"/>
  <c r="M252" i="6"/>
  <c r="J252" i="6"/>
  <c r="P251" i="6"/>
  <c r="M251" i="6"/>
  <c r="Q251" i="6" s="1"/>
  <c r="J251" i="6"/>
  <c r="P250" i="6"/>
  <c r="M250" i="6"/>
  <c r="Q250" i="6" s="1"/>
  <c r="J250" i="6"/>
  <c r="P249" i="6"/>
  <c r="M249" i="6"/>
  <c r="J249" i="6"/>
  <c r="P248" i="6"/>
  <c r="M248" i="6"/>
  <c r="J248" i="6"/>
  <c r="P247" i="6"/>
  <c r="Q247" i="6" s="1"/>
  <c r="M247" i="6"/>
  <c r="J247" i="6"/>
  <c r="O246" i="6"/>
  <c r="N246" i="6"/>
  <c r="L246" i="6"/>
  <c r="K246" i="6"/>
  <c r="I246" i="6"/>
  <c r="H246" i="6"/>
  <c r="G246" i="6"/>
  <c r="F246" i="6"/>
  <c r="J246" i="6" s="1"/>
  <c r="E246" i="6"/>
  <c r="P245" i="6"/>
  <c r="O245" i="6"/>
  <c r="N245" i="6"/>
  <c r="L245" i="6"/>
  <c r="K245" i="6"/>
  <c r="I245" i="6"/>
  <c r="H245" i="6"/>
  <c r="G245" i="6"/>
  <c r="F245" i="6"/>
  <c r="E245" i="6"/>
  <c r="P243" i="6"/>
  <c r="Q243" i="6" s="1"/>
  <c r="M243" i="6"/>
  <c r="J243" i="6"/>
  <c r="P242" i="6"/>
  <c r="Q242" i="6" s="1"/>
  <c r="M242" i="6"/>
  <c r="J242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Q233" i="6" s="1"/>
  <c r="M233" i="6"/>
  <c r="J233" i="6"/>
  <c r="P232" i="6"/>
  <c r="Q232" i="6" s="1"/>
  <c r="M232" i="6"/>
  <c r="J232" i="6"/>
  <c r="P231" i="6"/>
  <c r="O231" i="6"/>
  <c r="N231" i="6"/>
  <c r="L231" i="6"/>
  <c r="M231" i="6" s="1"/>
  <c r="K231" i="6"/>
  <c r="I231" i="6"/>
  <c r="H231" i="6"/>
  <c r="G231" i="6"/>
  <c r="F231" i="6"/>
  <c r="E231" i="6"/>
  <c r="O230" i="6"/>
  <c r="N230" i="6"/>
  <c r="P230" i="6" s="1"/>
  <c r="M230" i="6"/>
  <c r="L230" i="6"/>
  <c r="K230" i="6"/>
  <c r="I230" i="6"/>
  <c r="H230" i="6"/>
  <c r="G230" i="6"/>
  <c r="F230" i="6"/>
  <c r="J230" i="6" s="1"/>
  <c r="Q230" i="6" s="1"/>
  <c r="E230" i="6"/>
  <c r="P229" i="6"/>
  <c r="M229" i="6"/>
  <c r="J229" i="6"/>
  <c r="P228" i="6"/>
  <c r="M228" i="6"/>
  <c r="J228" i="6"/>
  <c r="P227" i="6"/>
  <c r="M227" i="6"/>
  <c r="J227" i="6"/>
  <c r="P226" i="6"/>
  <c r="Q226" i="6" s="1"/>
  <c r="M226" i="6"/>
  <c r="J226" i="6"/>
  <c r="P225" i="6"/>
  <c r="M225" i="6"/>
  <c r="J225" i="6"/>
  <c r="P224" i="6"/>
  <c r="M224" i="6"/>
  <c r="J224" i="6"/>
  <c r="P223" i="6"/>
  <c r="M223" i="6"/>
  <c r="J223" i="6"/>
  <c r="P222" i="6"/>
  <c r="Q222" i="6" s="1"/>
  <c r="M222" i="6"/>
  <c r="J222" i="6"/>
  <c r="P221" i="6"/>
  <c r="M221" i="6"/>
  <c r="J221" i="6"/>
  <c r="P220" i="6"/>
  <c r="M220" i="6"/>
  <c r="J220" i="6"/>
  <c r="P219" i="6"/>
  <c r="M219" i="6"/>
  <c r="J219" i="6"/>
  <c r="P218" i="6"/>
  <c r="Q218" i="6" s="1"/>
  <c r="M218" i="6"/>
  <c r="J218" i="6"/>
  <c r="P217" i="6"/>
  <c r="M217" i="6"/>
  <c r="J217" i="6"/>
  <c r="P216" i="6"/>
  <c r="M216" i="6"/>
  <c r="J216" i="6"/>
  <c r="P215" i="6"/>
  <c r="M215" i="6"/>
  <c r="J215" i="6"/>
  <c r="P214" i="6"/>
  <c r="Q214" i="6" s="1"/>
  <c r="M214" i="6"/>
  <c r="J214" i="6"/>
  <c r="P213" i="6"/>
  <c r="M213" i="6"/>
  <c r="J213" i="6"/>
  <c r="P212" i="6"/>
  <c r="M212" i="6"/>
  <c r="J212" i="6"/>
  <c r="P211" i="6"/>
  <c r="M211" i="6"/>
  <c r="J211" i="6"/>
  <c r="P210" i="6"/>
  <c r="Q210" i="6" s="1"/>
  <c r="M210" i="6"/>
  <c r="J210" i="6"/>
  <c r="O209" i="6"/>
  <c r="P209" i="6" s="1"/>
  <c r="Q209" i="6" s="1"/>
  <c r="N209" i="6"/>
  <c r="L209" i="6"/>
  <c r="K209" i="6"/>
  <c r="M209" i="6" s="1"/>
  <c r="I209" i="6"/>
  <c r="H209" i="6"/>
  <c r="G209" i="6"/>
  <c r="F209" i="6"/>
  <c r="E209" i="6"/>
  <c r="J209" i="6" s="1"/>
  <c r="O208" i="6"/>
  <c r="N208" i="6"/>
  <c r="P208" i="6" s="1"/>
  <c r="L208" i="6"/>
  <c r="K208" i="6"/>
  <c r="M208" i="6" s="1"/>
  <c r="I208" i="6"/>
  <c r="H208" i="6"/>
  <c r="G208" i="6"/>
  <c r="F208" i="6"/>
  <c r="J208" i="6" s="1"/>
  <c r="E208" i="6"/>
  <c r="P207" i="6"/>
  <c r="M207" i="6"/>
  <c r="J207" i="6"/>
  <c r="P206" i="6"/>
  <c r="Q206" i="6" s="1"/>
  <c r="M206" i="6"/>
  <c r="J206" i="6"/>
  <c r="P205" i="6"/>
  <c r="M205" i="6"/>
  <c r="J205" i="6"/>
  <c r="P204" i="6"/>
  <c r="M204" i="6"/>
  <c r="J204" i="6"/>
  <c r="P203" i="6"/>
  <c r="M203" i="6"/>
  <c r="J203" i="6"/>
  <c r="P202" i="6"/>
  <c r="Q202" i="6" s="1"/>
  <c r="M202" i="6"/>
  <c r="J202" i="6"/>
  <c r="P201" i="6"/>
  <c r="M201" i="6"/>
  <c r="J201" i="6"/>
  <c r="P200" i="6"/>
  <c r="M200" i="6"/>
  <c r="J200" i="6"/>
  <c r="O199" i="6"/>
  <c r="O197" i="6" s="1"/>
  <c r="N199" i="6"/>
  <c r="L199" i="6"/>
  <c r="L197" i="6" s="1"/>
  <c r="K199" i="6"/>
  <c r="I199" i="6"/>
  <c r="H199" i="6"/>
  <c r="H197" i="6" s="1"/>
  <c r="G199" i="6"/>
  <c r="G197" i="6" s="1"/>
  <c r="F199" i="6"/>
  <c r="E199" i="6"/>
  <c r="P198" i="6"/>
  <c r="O198" i="6"/>
  <c r="N198" i="6"/>
  <c r="L198" i="6"/>
  <c r="L196" i="6" s="1"/>
  <c r="K198" i="6"/>
  <c r="I198" i="6"/>
  <c r="I196" i="6" s="1"/>
  <c r="H198" i="6"/>
  <c r="H196" i="6" s="1"/>
  <c r="G198" i="6"/>
  <c r="F198" i="6"/>
  <c r="E198" i="6"/>
  <c r="N197" i="6"/>
  <c r="P197" i="6" s="1"/>
  <c r="I197" i="6"/>
  <c r="F197" i="6"/>
  <c r="J197" i="6" s="1"/>
  <c r="E197" i="6"/>
  <c r="O196" i="6"/>
  <c r="K196" i="6"/>
  <c r="M196" i="6" s="1"/>
  <c r="G196" i="6"/>
  <c r="F196" i="6"/>
  <c r="P194" i="6"/>
  <c r="Q194" i="6" s="1"/>
  <c r="M194" i="6"/>
  <c r="J194" i="6"/>
  <c r="P193" i="6"/>
  <c r="M193" i="6"/>
  <c r="J193" i="6"/>
  <c r="P192" i="6"/>
  <c r="Q192" i="6" s="1"/>
  <c r="S192" i="6" s="1"/>
  <c r="M192" i="6"/>
  <c r="J192" i="6"/>
  <c r="Q191" i="6"/>
  <c r="P191" i="6"/>
  <c r="M191" i="6"/>
  <c r="J191" i="6"/>
  <c r="Q190" i="6"/>
  <c r="P190" i="6"/>
  <c r="M190" i="6"/>
  <c r="J190" i="6"/>
  <c r="Q189" i="6"/>
  <c r="P189" i="6"/>
  <c r="M189" i="6"/>
  <c r="J189" i="6"/>
  <c r="Q188" i="6"/>
  <c r="P188" i="6"/>
  <c r="M188" i="6"/>
  <c r="J188" i="6"/>
  <c r="Q187" i="6"/>
  <c r="P187" i="6"/>
  <c r="M187" i="6"/>
  <c r="J187" i="6"/>
  <c r="Q186" i="6"/>
  <c r="P186" i="6"/>
  <c r="M186" i="6"/>
  <c r="J186" i="6"/>
  <c r="Q185" i="6"/>
  <c r="P185" i="6"/>
  <c r="M185" i="6"/>
  <c r="J185" i="6"/>
  <c r="Q184" i="6"/>
  <c r="P184" i="6"/>
  <c r="M184" i="6"/>
  <c r="J184" i="6"/>
  <c r="Q183" i="6"/>
  <c r="P183" i="6"/>
  <c r="M183" i="6"/>
  <c r="J183" i="6"/>
  <c r="Q182" i="6"/>
  <c r="P182" i="6"/>
  <c r="M182" i="6"/>
  <c r="J182" i="6"/>
  <c r="Q181" i="6"/>
  <c r="P181" i="6"/>
  <c r="M181" i="6"/>
  <c r="J181" i="6"/>
  <c r="Q180" i="6"/>
  <c r="P180" i="6"/>
  <c r="M180" i="6"/>
  <c r="J180" i="6"/>
  <c r="Q179" i="6"/>
  <c r="P179" i="6"/>
  <c r="M179" i="6"/>
  <c r="J179" i="6"/>
  <c r="Q178" i="6"/>
  <c r="P178" i="6"/>
  <c r="M178" i="6"/>
  <c r="J178" i="6"/>
  <c r="Q177" i="6"/>
  <c r="P177" i="6"/>
  <c r="M177" i="6"/>
  <c r="J177" i="6"/>
  <c r="Q176" i="6"/>
  <c r="P176" i="6"/>
  <c r="M176" i="6"/>
  <c r="J176" i="6"/>
  <c r="Q175" i="6"/>
  <c r="P175" i="6"/>
  <c r="M175" i="6"/>
  <c r="J175" i="6"/>
  <c r="Q174" i="6"/>
  <c r="P174" i="6"/>
  <c r="M174" i="6"/>
  <c r="J174" i="6"/>
  <c r="Q173" i="6"/>
  <c r="P173" i="6"/>
  <c r="M173" i="6"/>
  <c r="J173" i="6"/>
  <c r="Q172" i="6"/>
  <c r="P172" i="6"/>
  <c r="M172" i="6"/>
  <c r="J172" i="6"/>
  <c r="Q171" i="6"/>
  <c r="P171" i="6"/>
  <c r="M171" i="6"/>
  <c r="J171" i="6"/>
  <c r="Q170" i="6"/>
  <c r="P170" i="6"/>
  <c r="M170" i="6"/>
  <c r="J170" i="6"/>
  <c r="Q169" i="6"/>
  <c r="P169" i="6"/>
  <c r="M169" i="6"/>
  <c r="J169" i="6"/>
  <c r="Q168" i="6"/>
  <c r="P168" i="6"/>
  <c r="M168" i="6"/>
  <c r="J168" i="6"/>
  <c r="Q167" i="6"/>
  <c r="P167" i="6"/>
  <c r="M167" i="6"/>
  <c r="J167" i="6"/>
  <c r="Q166" i="6"/>
  <c r="P166" i="6"/>
  <c r="M166" i="6"/>
  <c r="J166" i="6"/>
  <c r="Q165" i="6"/>
  <c r="P165" i="6"/>
  <c r="M165" i="6"/>
  <c r="J165" i="6"/>
  <c r="P164" i="6"/>
  <c r="Q164" i="6" s="1"/>
  <c r="S164" i="6" s="1"/>
  <c r="M164" i="6"/>
  <c r="J164" i="6"/>
  <c r="P163" i="6"/>
  <c r="M163" i="6"/>
  <c r="J163" i="6"/>
  <c r="O162" i="6"/>
  <c r="P162" i="6" s="1"/>
  <c r="N162" i="6"/>
  <c r="L162" i="6"/>
  <c r="K162" i="6"/>
  <c r="M162" i="6" s="1"/>
  <c r="I162" i="6"/>
  <c r="H162" i="6"/>
  <c r="G162" i="6"/>
  <c r="F162" i="6"/>
  <c r="E162" i="6"/>
  <c r="P161" i="6"/>
  <c r="O161" i="6"/>
  <c r="N161" i="6"/>
  <c r="M161" i="6"/>
  <c r="L161" i="6"/>
  <c r="K161" i="6"/>
  <c r="I161" i="6"/>
  <c r="H161" i="6"/>
  <c r="G161" i="6"/>
  <c r="F161" i="6"/>
  <c r="E161" i="6"/>
  <c r="Q159" i="6"/>
  <c r="P159" i="6"/>
  <c r="M159" i="6"/>
  <c r="J159" i="6"/>
  <c r="Q158" i="6"/>
  <c r="P158" i="6"/>
  <c r="M158" i="6"/>
  <c r="J158" i="6"/>
  <c r="Q157" i="6"/>
  <c r="P157" i="6"/>
  <c r="M157" i="6"/>
  <c r="J157" i="6"/>
  <c r="Q156" i="6"/>
  <c r="P156" i="6"/>
  <c r="M156" i="6"/>
  <c r="J156" i="6"/>
  <c r="Q155" i="6"/>
  <c r="P155" i="6"/>
  <c r="M155" i="6"/>
  <c r="J155" i="6"/>
  <c r="Q154" i="6"/>
  <c r="P154" i="6"/>
  <c r="M154" i="6"/>
  <c r="J154" i="6"/>
  <c r="P153" i="6"/>
  <c r="M153" i="6"/>
  <c r="J153" i="6"/>
  <c r="P152" i="6"/>
  <c r="Q152" i="6" s="1"/>
  <c r="S152" i="6" s="1"/>
  <c r="M152" i="6"/>
  <c r="J152" i="6"/>
  <c r="O151" i="6"/>
  <c r="P151" i="6" s="1"/>
  <c r="Q151" i="6" s="1"/>
  <c r="N151" i="6"/>
  <c r="L151" i="6"/>
  <c r="K151" i="6"/>
  <c r="M151" i="6" s="1"/>
  <c r="I151" i="6"/>
  <c r="H151" i="6"/>
  <c r="G151" i="6"/>
  <c r="F151" i="6"/>
  <c r="E151" i="6"/>
  <c r="J151" i="6" s="1"/>
  <c r="P150" i="6"/>
  <c r="Q150" i="6" s="1"/>
  <c r="O150" i="6"/>
  <c r="N150" i="6"/>
  <c r="L150" i="6"/>
  <c r="M150" i="6" s="1"/>
  <c r="K150" i="6"/>
  <c r="I150" i="6"/>
  <c r="H150" i="6"/>
  <c r="G150" i="6"/>
  <c r="F150" i="6"/>
  <c r="E150" i="6"/>
  <c r="J150" i="6" s="1"/>
  <c r="P148" i="6"/>
  <c r="M148" i="6"/>
  <c r="J148" i="6"/>
  <c r="Q148" i="6" s="1"/>
  <c r="P147" i="6"/>
  <c r="M147" i="6"/>
  <c r="J147" i="6"/>
  <c r="Q147" i="6" s="1"/>
  <c r="P146" i="6"/>
  <c r="M146" i="6"/>
  <c r="J146" i="6"/>
  <c r="Q146" i="6" s="1"/>
  <c r="P145" i="6"/>
  <c r="M145" i="6"/>
  <c r="J145" i="6"/>
  <c r="Q145" i="6" s="1"/>
  <c r="P144" i="6"/>
  <c r="M144" i="6"/>
  <c r="J144" i="6"/>
  <c r="Q144" i="6" s="1"/>
  <c r="P143" i="6"/>
  <c r="M143" i="6"/>
  <c r="J143" i="6"/>
  <c r="Q143" i="6" s="1"/>
  <c r="P142" i="6"/>
  <c r="M142" i="6"/>
  <c r="J142" i="6"/>
  <c r="Q142" i="6" s="1"/>
  <c r="P141" i="6"/>
  <c r="M141" i="6"/>
  <c r="J141" i="6"/>
  <c r="Q141" i="6" s="1"/>
  <c r="P140" i="6"/>
  <c r="M140" i="6"/>
  <c r="J140" i="6"/>
  <c r="Q140" i="6" s="1"/>
  <c r="P139" i="6"/>
  <c r="M139" i="6"/>
  <c r="J139" i="6"/>
  <c r="Q139" i="6" s="1"/>
  <c r="O138" i="6"/>
  <c r="N138" i="6"/>
  <c r="P138" i="6" s="1"/>
  <c r="M138" i="6"/>
  <c r="L138" i="6"/>
  <c r="K138" i="6"/>
  <c r="I138" i="6"/>
  <c r="H138" i="6"/>
  <c r="G138" i="6"/>
  <c r="F138" i="6"/>
  <c r="E138" i="6"/>
  <c r="J138" i="6" s="1"/>
  <c r="O137" i="6"/>
  <c r="N137" i="6"/>
  <c r="P137" i="6" s="1"/>
  <c r="L137" i="6"/>
  <c r="K137" i="6"/>
  <c r="M137" i="6" s="1"/>
  <c r="I137" i="6"/>
  <c r="H137" i="6"/>
  <c r="G137" i="6"/>
  <c r="F137" i="6"/>
  <c r="J137" i="6" s="1"/>
  <c r="E137" i="6"/>
  <c r="P135" i="6"/>
  <c r="M135" i="6"/>
  <c r="J135" i="6"/>
  <c r="P134" i="6"/>
  <c r="M134" i="6"/>
  <c r="J134" i="6"/>
  <c r="P133" i="6"/>
  <c r="M133" i="6"/>
  <c r="J133" i="6"/>
  <c r="P132" i="6"/>
  <c r="Q132" i="6" s="1"/>
  <c r="M132" i="6"/>
  <c r="J132" i="6"/>
  <c r="P131" i="6"/>
  <c r="M131" i="6"/>
  <c r="J131" i="6"/>
  <c r="P130" i="6"/>
  <c r="M130" i="6"/>
  <c r="J130" i="6"/>
  <c r="P129" i="6"/>
  <c r="Q129" i="6" s="1"/>
  <c r="M129" i="6"/>
  <c r="J129" i="6"/>
  <c r="Q128" i="6"/>
  <c r="P128" i="6"/>
  <c r="M128" i="6"/>
  <c r="J128" i="6"/>
  <c r="Q127" i="6"/>
  <c r="P127" i="6"/>
  <c r="M127" i="6"/>
  <c r="J127" i="6"/>
  <c r="Q126" i="6"/>
  <c r="P126" i="6"/>
  <c r="M126" i="6"/>
  <c r="J126" i="6"/>
  <c r="Q125" i="6"/>
  <c r="P125" i="6"/>
  <c r="M125" i="6"/>
  <c r="J125" i="6"/>
  <c r="Q124" i="6"/>
  <c r="P124" i="6"/>
  <c r="M124" i="6"/>
  <c r="J124" i="6"/>
  <c r="Q123" i="6"/>
  <c r="P123" i="6"/>
  <c r="M123" i="6"/>
  <c r="J123" i="6"/>
  <c r="Q122" i="6"/>
  <c r="P122" i="6"/>
  <c r="M122" i="6"/>
  <c r="J122" i="6"/>
  <c r="P121" i="6"/>
  <c r="M121" i="6"/>
  <c r="Q121" i="6" s="1"/>
  <c r="S121" i="6" s="1"/>
  <c r="J121" i="6"/>
  <c r="P120" i="6"/>
  <c r="M120" i="6"/>
  <c r="J120" i="6"/>
  <c r="O119" i="6"/>
  <c r="P119" i="6" s="1"/>
  <c r="N119" i="6"/>
  <c r="L119" i="6"/>
  <c r="K119" i="6"/>
  <c r="I119" i="6"/>
  <c r="H119" i="6"/>
  <c r="G119" i="6"/>
  <c r="F119" i="6"/>
  <c r="E119" i="6"/>
  <c r="P118" i="6"/>
  <c r="O118" i="6"/>
  <c r="N118" i="6"/>
  <c r="L118" i="6"/>
  <c r="M118" i="6" s="1"/>
  <c r="K118" i="6"/>
  <c r="I118" i="6"/>
  <c r="H118" i="6"/>
  <c r="G118" i="6"/>
  <c r="F118" i="6"/>
  <c r="E118" i="6"/>
  <c r="Q116" i="6"/>
  <c r="P116" i="6"/>
  <c r="M116" i="6"/>
  <c r="J116" i="6"/>
  <c r="Q115" i="6"/>
  <c r="P115" i="6"/>
  <c r="M115" i="6"/>
  <c r="J115" i="6"/>
  <c r="Q114" i="6"/>
  <c r="P114" i="6"/>
  <c r="M114" i="6"/>
  <c r="J114" i="6"/>
  <c r="Q113" i="6"/>
  <c r="P113" i="6"/>
  <c r="M113" i="6"/>
  <c r="J113" i="6"/>
  <c r="O112" i="6"/>
  <c r="N112" i="6"/>
  <c r="P112" i="6" s="1"/>
  <c r="M112" i="6"/>
  <c r="L112" i="6"/>
  <c r="K112" i="6"/>
  <c r="I112" i="6"/>
  <c r="H112" i="6"/>
  <c r="G112" i="6"/>
  <c r="F112" i="6"/>
  <c r="E112" i="6"/>
  <c r="J112" i="6" s="1"/>
  <c r="Q112" i="6" s="1"/>
  <c r="O111" i="6"/>
  <c r="N111" i="6"/>
  <c r="P111" i="6" s="1"/>
  <c r="L111" i="6"/>
  <c r="K111" i="6"/>
  <c r="M111" i="6" s="1"/>
  <c r="I111" i="6"/>
  <c r="H111" i="6"/>
  <c r="G111" i="6"/>
  <c r="F111" i="6"/>
  <c r="J111" i="6" s="1"/>
  <c r="E111" i="6"/>
  <c r="P109" i="6"/>
  <c r="M109" i="6"/>
  <c r="J109" i="6"/>
  <c r="P108" i="6"/>
  <c r="Q108" i="6" s="1"/>
  <c r="M108" i="6"/>
  <c r="J108" i="6"/>
  <c r="P107" i="6"/>
  <c r="M107" i="6"/>
  <c r="J107" i="6"/>
  <c r="P106" i="6"/>
  <c r="M106" i="6"/>
  <c r="J106" i="6"/>
  <c r="P105" i="6"/>
  <c r="M105" i="6"/>
  <c r="J105" i="6"/>
  <c r="P104" i="6"/>
  <c r="Q104" i="6" s="1"/>
  <c r="M104" i="6"/>
  <c r="J104" i="6"/>
  <c r="P103" i="6"/>
  <c r="M103" i="6"/>
  <c r="J103" i="6"/>
  <c r="P102" i="6"/>
  <c r="M102" i="6"/>
  <c r="J102" i="6"/>
  <c r="P101" i="6"/>
  <c r="M101" i="6"/>
  <c r="J101" i="6"/>
  <c r="P100" i="6"/>
  <c r="Q100" i="6" s="1"/>
  <c r="M100" i="6"/>
  <c r="J100" i="6"/>
  <c r="O99" i="6"/>
  <c r="P99" i="6" s="1"/>
  <c r="N99" i="6"/>
  <c r="L99" i="6"/>
  <c r="K99" i="6"/>
  <c r="M99" i="6" s="1"/>
  <c r="I99" i="6"/>
  <c r="H99" i="6"/>
  <c r="G99" i="6"/>
  <c r="F99" i="6"/>
  <c r="E99" i="6"/>
  <c r="J99" i="6" s="1"/>
  <c r="P98" i="6"/>
  <c r="O98" i="6"/>
  <c r="N98" i="6"/>
  <c r="L98" i="6"/>
  <c r="M98" i="6" s="1"/>
  <c r="K98" i="6"/>
  <c r="I98" i="6"/>
  <c r="H98" i="6"/>
  <c r="G98" i="6"/>
  <c r="F98" i="6"/>
  <c r="E98" i="6"/>
  <c r="J98" i="6" s="1"/>
  <c r="Q96" i="6"/>
  <c r="P96" i="6"/>
  <c r="M96" i="6"/>
  <c r="J96" i="6"/>
  <c r="Q95" i="6"/>
  <c r="P95" i="6"/>
  <c r="M95" i="6"/>
  <c r="J95" i="6"/>
  <c r="Q94" i="6"/>
  <c r="P94" i="6"/>
  <c r="M94" i="6"/>
  <c r="J94" i="6"/>
  <c r="Q93" i="6"/>
  <c r="P93" i="6"/>
  <c r="M93" i="6"/>
  <c r="J93" i="6"/>
  <c r="P92" i="6"/>
  <c r="Q92" i="6" s="1"/>
  <c r="S92" i="6" s="1"/>
  <c r="M92" i="6"/>
  <c r="N88" i="6" s="1"/>
  <c r="P88" i="6" s="1"/>
  <c r="J92" i="6"/>
  <c r="P91" i="6"/>
  <c r="Q91" i="6" s="1"/>
  <c r="S91" i="6" s="1"/>
  <c r="M91" i="6"/>
  <c r="J91" i="6"/>
  <c r="P90" i="6"/>
  <c r="Q90" i="6" s="1"/>
  <c r="M90" i="6"/>
  <c r="J90" i="6"/>
  <c r="P89" i="6"/>
  <c r="Q89" i="6" s="1"/>
  <c r="M89" i="6"/>
  <c r="J89" i="6"/>
  <c r="O88" i="6"/>
  <c r="L88" i="6"/>
  <c r="K88" i="6"/>
  <c r="M88" i="6" s="1"/>
  <c r="I88" i="6"/>
  <c r="H88" i="6"/>
  <c r="G88" i="6"/>
  <c r="F88" i="6"/>
  <c r="E88" i="6"/>
  <c r="J88" i="6" s="1"/>
  <c r="P87" i="6"/>
  <c r="Q87" i="6" s="1"/>
  <c r="O87" i="6"/>
  <c r="N87" i="6"/>
  <c r="L87" i="6"/>
  <c r="M87" i="6" s="1"/>
  <c r="K87" i="6"/>
  <c r="I87" i="6"/>
  <c r="H87" i="6"/>
  <c r="G87" i="6"/>
  <c r="F87" i="6"/>
  <c r="E87" i="6"/>
  <c r="J87" i="6" s="1"/>
  <c r="Q85" i="6"/>
  <c r="P85" i="6"/>
  <c r="M85" i="6"/>
  <c r="J85" i="6"/>
  <c r="Q84" i="6"/>
  <c r="P84" i="6"/>
  <c r="M84" i="6"/>
  <c r="J84" i="6"/>
  <c r="Q83" i="6"/>
  <c r="P83" i="6"/>
  <c r="M83" i="6"/>
  <c r="J83" i="6"/>
  <c r="Q82" i="6"/>
  <c r="P82" i="6"/>
  <c r="M82" i="6"/>
  <c r="J82" i="6"/>
  <c r="P81" i="6"/>
  <c r="Q81" i="6" s="1"/>
  <c r="S81" i="6" s="1"/>
  <c r="M81" i="6"/>
  <c r="J81" i="6"/>
  <c r="P80" i="6"/>
  <c r="Q80" i="6" s="1"/>
  <c r="S80" i="6" s="1"/>
  <c r="M80" i="6"/>
  <c r="J80" i="6"/>
  <c r="P79" i="6"/>
  <c r="Q79" i="6" s="1"/>
  <c r="M79" i="6"/>
  <c r="J79" i="6"/>
  <c r="P78" i="6"/>
  <c r="Q78" i="6" s="1"/>
  <c r="M78" i="6"/>
  <c r="J78" i="6"/>
  <c r="P77" i="6"/>
  <c r="Q77" i="6" s="1"/>
  <c r="M77" i="6"/>
  <c r="J77" i="6"/>
  <c r="P76" i="6"/>
  <c r="Q76" i="6" s="1"/>
  <c r="M76" i="6"/>
  <c r="J76" i="6"/>
  <c r="P75" i="6"/>
  <c r="Q75" i="6" s="1"/>
  <c r="M75" i="6"/>
  <c r="J75" i="6"/>
  <c r="P74" i="6"/>
  <c r="Q74" i="6" s="1"/>
  <c r="M74" i="6"/>
  <c r="J74" i="6"/>
  <c r="P73" i="6"/>
  <c r="Q73" i="6" s="1"/>
  <c r="M73" i="6"/>
  <c r="J73" i="6"/>
  <c r="P72" i="6"/>
  <c r="Q72" i="6" s="1"/>
  <c r="M72" i="6"/>
  <c r="J72" i="6"/>
  <c r="P71" i="6"/>
  <c r="Q71" i="6" s="1"/>
  <c r="M71" i="6"/>
  <c r="J71" i="6"/>
  <c r="P70" i="6"/>
  <c r="Q70" i="6" s="1"/>
  <c r="M70" i="6"/>
  <c r="J70" i="6"/>
  <c r="P69" i="6"/>
  <c r="Q69" i="6" s="1"/>
  <c r="M69" i="6"/>
  <c r="J69" i="6"/>
  <c r="Q68" i="6"/>
  <c r="P68" i="6"/>
  <c r="M68" i="6"/>
  <c r="J68" i="6"/>
  <c r="Q67" i="6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P63" i="6"/>
  <c r="M63" i="6"/>
  <c r="J63" i="6"/>
  <c r="Q62" i="6"/>
  <c r="P62" i="6"/>
  <c r="M62" i="6"/>
  <c r="J62" i="6"/>
  <c r="O61" i="6"/>
  <c r="N61" i="6"/>
  <c r="P61" i="6" s="1"/>
  <c r="M61" i="6"/>
  <c r="L61" i="6"/>
  <c r="K61" i="6"/>
  <c r="I61" i="6"/>
  <c r="H61" i="6"/>
  <c r="G61" i="6"/>
  <c r="F61" i="6"/>
  <c r="E61" i="6"/>
  <c r="J61" i="6" s="1"/>
  <c r="O60" i="6"/>
  <c r="N60" i="6"/>
  <c r="P60" i="6" s="1"/>
  <c r="Q60" i="6" s="1"/>
  <c r="L60" i="6"/>
  <c r="K60" i="6"/>
  <c r="M60" i="6" s="1"/>
  <c r="I60" i="6"/>
  <c r="H60" i="6"/>
  <c r="G60" i="6"/>
  <c r="F60" i="6"/>
  <c r="J60" i="6" s="1"/>
  <c r="E60" i="6"/>
  <c r="P58" i="6"/>
  <c r="Q58" i="6" s="1"/>
  <c r="M58" i="6"/>
  <c r="J58" i="6"/>
  <c r="P57" i="6"/>
  <c r="Q57" i="6" s="1"/>
  <c r="M57" i="6"/>
  <c r="J57" i="6"/>
  <c r="P56" i="6"/>
  <c r="Q56" i="6" s="1"/>
  <c r="M56" i="6"/>
  <c r="J56" i="6"/>
  <c r="P55" i="6"/>
  <c r="Q55" i="6" s="1"/>
  <c r="M55" i="6"/>
  <c r="J55" i="6"/>
  <c r="P54" i="6"/>
  <c r="Q54" i="6" s="1"/>
  <c r="M54" i="6"/>
  <c r="J54" i="6"/>
  <c r="P53" i="6"/>
  <c r="Q53" i="6" s="1"/>
  <c r="M53" i="6"/>
  <c r="J53" i="6"/>
  <c r="P52" i="6"/>
  <c r="Q52" i="6" s="1"/>
  <c r="M52" i="6"/>
  <c r="J52" i="6"/>
  <c r="Q51" i="6"/>
  <c r="P51" i="6"/>
  <c r="M51" i="6"/>
  <c r="J51" i="6"/>
  <c r="Q50" i="6"/>
  <c r="P50" i="6"/>
  <c r="M50" i="6"/>
  <c r="J50" i="6"/>
  <c r="Q49" i="6"/>
  <c r="P49" i="6"/>
  <c r="M49" i="6"/>
  <c r="J49" i="6"/>
  <c r="Q48" i="6"/>
  <c r="P48" i="6"/>
  <c r="M48" i="6"/>
  <c r="J48" i="6"/>
  <c r="Q47" i="6"/>
  <c r="P47" i="6"/>
  <c r="M47" i="6"/>
  <c r="J47" i="6"/>
  <c r="Q46" i="6"/>
  <c r="J46" i="6"/>
  <c r="P45" i="6"/>
  <c r="O45" i="6"/>
  <c r="N45" i="6"/>
  <c r="M45" i="6"/>
  <c r="L45" i="6"/>
  <c r="K45" i="6"/>
  <c r="I45" i="6"/>
  <c r="H45" i="6"/>
  <c r="E45" i="6"/>
  <c r="J45" i="6" s="1"/>
  <c r="P44" i="6"/>
  <c r="Q44" i="6" s="1"/>
  <c r="M44" i="6"/>
  <c r="J44" i="6"/>
  <c r="P43" i="6"/>
  <c r="Q43" i="6" s="1"/>
  <c r="M43" i="6"/>
  <c r="J43" i="6"/>
  <c r="O42" i="6"/>
  <c r="N42" i="6"/>
  <c r="P42" i="6" s="1"/>
  <c r="Q42" i="6" s="1"/>
  <c r="L42" i="6"/>
  <c r="K42" i="6"/>
  <c r="M42" i="6" s="1"/>
  <c r="I42" i="6"/>
  <c r="H42" i="6"/>
  <c r="G42" i="6"/>
  <c r="F42" i="6"/>
  <c r="J42" i="6" s="1"/>
  <c r="E42" i="6"/>
  <c r="O41" i="6"/>
  <c r="P41" i="6" s="1"/>
  <c r="N41" i="6"/>
  <c r="L41" i="6"/>
  <c r="K41" i="6"/>
  <c r="M41" i="6" s="1"/>
  <c r="I41" i="6"/>
  <c r="H41" i="6"/>
  <c r="G41" i="6"/>
  <c r="F41" i="6"/>
  <c r="P39" i="6"/>
  <c r="Q39" i="6" s="1"/>
  <c r="M39" i="6"/>
  <c r="J39" i="6"/>
  <c r="P38" i="6"/>
  <c r="Q38" i="6" s="1"/>
  <c r="M38" i="6"/>
  <c r="J38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M27" i="6"/>
  <c r="J27" i="6"/>
  <c r="P26" i="6"/>
  <c r="Q26" i="6" s="1"/>
  <c r="M26" i="6"/>
  <c r="J26" i="6"/>
  <c r="P25" i="6"/>
  <c r="Q25" i="6" s="1"/>
  <c r="M25" i="6"/>
  <c r="J25" i="6"/>
  <c r="P24" i="6"/>
  <c r="P22" i="6" s="1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P21" i="6"/>
  <c r="Q21" i="6" s="1"/>
  <c r="M21" i="6"/>
  <c r="J21" i="6"/>
  <c r="P20" i="6"/>
  <c r="Q20" i="6" s="1"/>
  <c r="M20" i="6"/>
  <c r="J20" i="6"/>
  <c r="P19" i="6"/>
  <c r="Q19" i="6" s="1"/>
  <c r="M19" i="6"/>
  <c r="J19" i="6"/>
  <c r="P18" i="6"/>
  <c r="Q18" i="6" s="1"/>
  <c r="M18" i="6"/>
  <c r="J18" i="6"/>
  <c r="P17" i="6"/>
  <c r="Q17" i="6" s="1"/>
  <c r="M17" i="6"/>
  <c r="J17" i="6"/>
  <c r="P16" i="6"/>
  <c r="Q16" i="6" s="1"/>
  <c r="M16" i="6"/>
  <c r="J16" i="6"/>
  <c r="P15" i="6"/>
  <c r="Q15" i="6" s="1"/>
  <c r="M15" i="6"/>
  <c r="J15" i="6"/>
  <c r="P14" i="6"/>
  <c r="Q14" i="6" s="1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N9" i="6"/>
  <c r="L9" i="6"/>
  <c r="M9" i="6" s="1"/>
  <c r="K9" i="6"/>
  <c r="I9" i="6"/>
  <c r="I7" i="6" s="1"/>
  <c r="I5" i="6" s="1"/>
  <c r="H9" i="6"/>
  <c r="H7" i="6" s="1"/>
  <c r="H5" i="6" s="1"/>
  <c r="G9" i="6"/>
  <c r="F9" i="6"/>
  <c r="E9" i="6"/>
  <c r="E7" i="6" s="1"/>
  <c r="O8" i="6"/>
  <c r="N8" i="6"/>
  <c r="P8" i="6" s="1"/>
  <c r="M8" i="6"/>
  <c r="L8" i="6"/>
  <c r="K8" i="6"/>
  <c r="I8" i="6"/>
  <c r="I6" i="6" s="1"/>
  <c r="I4" i="6" s="1"/>
  <c r="H8" i="6"/>
  <c r="G8" i="6"/>
  <c r="F8" i="6"/>
  <c r="F6" i="6" s="1"/>
  <c r="F4" i="6" s="1"/>
  <c r="E8" i="6"/>
  <c r="J8" i="6" s="1"/>
  <c r="O7" i="6"/>
  <c r="O5" i="6" s="1"/>
  <c r="N7" i="6"/>
  <c r="P7" i="6" s="1"/>
  <c r="K7" i="6"/>
  <c r="G7" i="6"/>
  <c r="G5" i="6" s="1"/>
  <c r="F7" i="6"/>
  <c r="F5" i="6" s="1"/>
  <c r="O6" i="6"/>
  <c r="O4" i="6" s="1"/>
  <c r="L6" i="6"/>
  <c r="L4" i="6" s="1"/>
  <c r="K6" i="6"/>
  <c r="M6" i="6" s="1"/>
  <c r="H6" i="6"/>
  <c r="H4" i="6" s="1"/>
  <c r="G6" i="6"/>
  <c r="G4" i="6" s="1"/>
  <c r="P352" i="7"/>
  <c r="M352" i="7"/>
  <c r="J352" i="7"/>
  <c r="P351" i="7"/>
  <c r="Q351" i="7" s="1"/>
  <c r="M351" i="7"/>
  <c r="J351" i="7"/>
  <c r="P350" i="7"/>
  <c r="M350" i="7"/>
  <c r="J350" i="7"/>
  <c r="P349" i="7"/>
  <c r="M349" i="7"/>
  <c r="J349" i="7"/>
  <c r="P348" i="7"/>
  <c r="M348" i="7"/>
  <c r="J348" i="7"/>
  <c r="P347" i="7"/>
  <c r="Q347" i="7" s="1"/>
  <c r="M347" i="7"/>
  <c r="J347" i="7"/>
  <c r="P346" i="7"/>
  <c r="M346" i="7"/>
  <c r="J346" i="7"/>
  <c r="P345" i="7"/>
  <c r="M345" i="7"/>
  <c r="J345" i="7"/>
  <c r="P344" i="7"/>
  <c r="M344" i="7"/>
  <c r="J344" i="7"/>
  <c r="P343" i="7"/>
  <c r="Q343" i="7" s="1"/>
  <c r="M343" i="7"/>
  <c r="J343" i="7"/>
  <c r="P342" i="7"/>
  <c r="M342" i="7"/>
  <c r="J342" i="7"/>
  <c r="P341" i="7"/>
  <c r="M341" i="7"/>
  <c r="J341" i="7"/>
  <c r="P340" i="7"/>
  <c r="M340" i="7"/>
  <c r="J340" i="7"/>
  <c r="P339" i="7"/>
  <c r="Q339" i="7" s="1"/>
  <c r="M339" i="7"/>
  <c r="J339" i="7"/>
  <c r="P338" i="7"/>
  <c r="M338" i="7"/>
  <c r="J338" i="7"/>
  <c r="P337" i="7"/>
  <c r="M337" i="7"/>
  <c r="J337" i="7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O324" i="7"/>
  <c r="N324" i="7"/>
  <c r="P324" i="7" s="1"/>
  <c r="L324" i="7"/>
  <c r="K324" i="7"/>
  <c r="I324" i="7"/>
  <c r="H324" i="7"/>
  <c r="G324" i="7"/>
  <c r="F324" i="7"/>
  <c r="J324" i="7" s="1"/>
  <c r="E324" i="7"/>
  <c r="O323" i="7"/>
  <c r="O291" i="7" s="1"/>
  <c r="N323" i="7"/>
  <c r="L323" i="7"/>
  <c r="K323" i="7"/>
  <c r="M323" i="7" s="1"/>
  <c r="I323" i="7"/>
  <c r="H323" i="7"/>
  <c r="G323" i="7"/>
  <c r="F323" i="7"/>
  <c r="E323" i="7"/>
  <c r="J323" i="7" s="1"/>
  <c r="P322" i="7"/>
  <c r="Q322" i="7" s="1"/>
  <c r="M322" i="7"/>
  <c r="J322" i="7"/>
  <c r="P321" i="7"/>
  <c r="Q321" i="7" s="1"/>
  <c r="M321" i="7"/>
  <c r="J321" i="7"/>
  <c r="P320" i="7"/>
  <c r="Q320" i="7" s="1"/>
  <c r="M320" i="7"/>
  <c r="J320" i="7"/>
  <c r="P319" i="7"/>
  <c r="Q319" i="7" s="1"/>
  <c r="M319" i="7"/>
  <c r="J319" i="7"/>
  <c r="P318" i="7"/>
  <c r="Q318" i="7" s="1"/>
  <c r="M318" i="7"/>
  <c r="J318" i="7"/>
  <c r="P317" i="7"/>
  <c r="Q317" i="7" s="1"/>
  <c r="M317" i="7"/>
  <c r="J317" i="7"/>
  <c r="P316" i="7"/>
  <c r="Q316" i="7" s="1"/>
  <c r="M316" i="7"/>
  <c r="J316" i="7"/>
  <c r="P315" i="7"/>
  <c r="Q315" i="7" s="1"/>
  <c r="M315" i="7"/>
  <c r="J315" i="7"/>
  <c r="P314" i="7"/>
  <c r="Q314" i="7" s="1"/>
  <c r="M314" i="7"/>
  <c r="J314" i="7"/>
  <c r="P313" i="7"/>
  <c r="Q313" i="7" s="1"/>
  <c r="M313" i="7"/>
  <c r="J313" i="7"/>
  <c r="P312" i="7"/>
  <c r="Q312" i="7" s="1"/>
  <c r="M312" i="7"/>
  <c r="J312" i="7"/>
  <c r="P311" i="7"/>
  <c r="Q311" i="7" s="1"/>
  <c r="M311" i="7"/>
  <c r="J311" i="7"/>
  <c r="P310" i="7"/>
  <c r="Q310" i="7" s="1"/>
  <c r="M310" i="7"/>
  <c r="J310" i="7"/>
  <c r="P309" i="7"/>
  <c r="Q309" i="7" s="1"/>
  <c r="M309" i="7"/>
  <c r="J309" i="7"/>
  <c r="P308" i="7"/>
  <c r="Q308" i="7" s="1"/>
  <c r="M308" i="7"/>
  <c r="J308" i="7"/>
  <c r="P307" i="7"/>
  <c r="Q307" i="7" s="1"/>
  <c r="M307" i="7"/>
  <c r="J307" i="7"/>
  <c r="P306" i="7"/>
  <c r="Q306" i="7" s="1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O300" i="7"/>
  <c r="N300" i="7"/>
  <c r="L300" i="7"/>
  <c r="L292" i="7" s="1"/>
  <c r="K300" i="7"/>
  <c r="I300" i="7"/>
  <c r="I292" i="7" s="1"/>
  <c r="H300" i="7"/>
  <c r="H292" i="7" s="1"/>
  <c r="G300" i="7"/>
  <c r="F300" i="7"/>
  <c r="E300" i="7"/>
  <c r="O299" i="7"/>
  <c r="N299" i="7"/>
  <c r="M299" i="7"/>
  <c r="L299" i="7"/>
  <c r="K299" i="7"/>
  <c r="I299" i="7"/>
  <c r="I291" i="7" s="1"/>
  <c r="H299" i="7"/>
  <c r="G299" i="7"/>
  <c r="F299" i="7"/>
  <c r="F291" i="7" s="1"/>
  <c r="E299" i="7"/>
  <c r="E291" i="7" s="1"/>
  <c r="J291" i="7" s="1"/>
  <c r="P298" i="7"/>
  <c r="M298" i="7"/>
  <c r="J298" i="7"/>
  <c r="P297" i="7"/>
  <c r="Q297" i="7" s="1"/>
  <c r="M297" i="7"/>
  <c r="J297" i="7"/>
  <c r="P296" i="7"/>
  <c r="M296" i="7"/>
  <c r="J296" i="7"/>
  <c r="P295" i="7"/>
  <c r="M295" i="7"/>
  <c r="J295" i="7"/>
  <c r="P294" i="7"/>
  <c r="M294" i="7"/>
  <c r="J294" i="7"/>
  <c r="P293" i="7"/>
  <c r="Q293" i="7" s="1"/>
  <c r="M293" i="7"/>
  <c r="J293" i="7"/>
  <c r="O292" i="7"/>
  <c r="N292" i="7"/>
  <c r="P292" i="7" s="1"/>
  <c r="G292" i="7"/>
  <c r="F292" i="7"/>
  <c r="L291" i="7"/>
  <c r="K291" i="7"/>
  <c r="M291" i="7" s="1"/>
  <c r="H291" i="7"/>
  <c r="G291" i="7"/>
  <c r="P289" i="7"/>
  <c r="Q289" i="7" s="1"/>
  <c r="J289" i="7"/>
  <c r="P288" i="7"/>
  <c r="M288" i="7"/>
  <c r="J288" i="7"/>
  <c r="P287" i="7"/>
  <c r="M287" i="7"/>
  <c r="J287" i="7"/>
  <c r="P286" i="7"/>
  <c r="Q286" i="7" s="1"/>
  <c r="M286" i="7"/>
  <c r="J286" i="7"/>
  <c r="P285" i="7"/>
  <c r="M285" i="7"/>
  <c r="J285" i="7"/>
  <c r="P284" i="7"/>
  <c r="M284" i="7"/>
  <c r="J284" i="7"/>
  <c r="P283" i="7"/>
  <c r="Q283" i="7" s="1"/>
  <c r="M283" i="7"/>
  <c r="J283" i="7"/>
  <c r="Q282" i="7"/>
  <c r="P282" i="7"/>
  <c r="M282" i="7"/>
  <c r="J282" i="7"/>
  <c r="Q281" i="7"/>
  <c r="P281" i="7"/>
  <c r="M281" i="7"/>
  <c r="J281" i="7"/>
  <c r="Q280" i="7"/>
  <c r="P280" i="7"/>
  <c r="M280" i="7"/>
  <c r="J280" i="7"/>
  <c r="Q279" i="7"/>
  <c r="P279" i="7"/>
  <c r="M279" i="7"/>
  <c r="J279" i="7"/>
  <c r="Q278" i="7"/>
  <c r="P278" i="7"/>
  <c r="M278" i="7"/>
  <c r="J278" i="7"/>
  <c r="P277" i="7"/>
  <c r="M277" i="7"/>
  <c r="J277" i="7"/>
  <c r="P276" i="7"/>
  <c r="M276" i="7"/>
  <c r="J276" i="7"/>
  <c r="P275" i="7"/>
  <c r="M275" i="7"/>
  <c r="J275" i="7"/>
  <c r="P274" i="7"/>
  <c r="Q274" i="7" s="1"/>
  <c r="M274" i="7"/>
  <c r="J274" i="7"/>
  <c r="P273" i="7"/>
  <c r="M273" i="7"/>
  <c r="P272" i="7"/>
  <c r="M272" i="7"/>
  <c r="J272" i="7"/>
  <c r="O271" i="7"/>
  <c r="N271" i="7"/>
  <c r="L271" i="7"/>
  <c r="K271" i="7"/>
  <c r="M271" i="7" s="1"/>
  <c r="I271" i="7"/>
  <c r="H271" i="7"/>
  <c r="G271" i="7"/>
  <c r="F271" i="7"/>
  <c r="J271" i="7" s="1"/>
  <c r="E271" i="7"/>
  <c r="O270" i="7"/>
  <c r="P270" i="7" s="1"/>
  <c r="N270" i="7"/>
  <c r="L270" i="7"/>
  <c r="K270" i="7"/>
  <c r="I270" i="7"/>
  <c r="H270" i="7"/>
  <c r="G270" i="7"/>
  <c r="F270" i="7"/>
  <c r="E270" i="7"/>
  <c r="Q268" i="7"/>
  <c r="P268" i="7"/>
  <c r="M268" i="7"/>
  <c r="J268" i="7"/>
  <c r="Q267" i="7"/>
  <c r="P267" i="7"/>
  <c r="M267" i="7"/>
  <c r="J267" i="7"/>
  <c r="Q266" i="7"/>
  <c r="P266" i="7"/>
  <c r="M266" i="7"/>
  <c r="J266" i="7"/>
  <c r="Q265" i="7"/>
  <c r="P265" i="7"/>
  <c r="M265" i="7"/>
  <c r="J265" i="7"/>
  <c r="Q264" i="7"/>
  <c r="P264" i="7"/>
  <c r="M264" i="7"/>
  <c r="J264" i="7"/>
  <c r="Q263" i="7"/>
  <c r="P263" i="7"/>
  <c r="M263" i="7"/>
  <c r="J263" i="7"/>
  <c r="Q262" i="7"/>
  <c r="P262" i="7"/>
  <c r="M262" i="7"/>
  <c r="J262" i="7"/>
  <c r="Q261" i="7"/>
  <c r="P261" i="7"/>
  <c r="M261" i="7"/>
  <c r="J261" i="7"/>
  <c r="Q260" i="7"/>
  <c r="P260" i="7"/>
  <c r="M260" i="7"/>
  <c r="J260" i="7"/>
  <c r="Q259" i="7"/>
  <c r="P259" i="7"/>
  <c r="M259" i="7"/>
  <c r="J259" i="7"/>
  <c r="Q258" i="7"/>
  <c r="P258" i="7"/>
  <c r="M258" i="7"/>
  <c r="J258" i="7"/>
  <c r="Q257" i="7"/>
  <c r="P257" i="7"/>
  <c r="M257" i="7"/>
  <c r="J257" i="7"/>
  <c r="Q256" i="7"/>
  <c r="P256" i="7"/>
  <c r="P246" i="7" s="1"/>
  <c r="M256" i="7"/>
  <c r="J256" i="7"/>
  <c r="Q255" i="7"/>
  <c r="P255" i="7"/>
  <c r="M255" i="7"/>
  <c r="J255" i="7"/>
  <c r="S254" i="7"/>
  <c r="P254" i="7"/>
  <c r="M254" i="7"/>
  <c r="J254" i="7"/>
  <c r="Q254" i="7" s="1"/>
  <c r="P253" i="7"/>
  <c r="M253" i="7"/>
  <c r="J253" i="7"/>
  <c r="P252" i="7"/>
  <c r="M252" i="7"/>
  <c r="J252" i="7"/>
  <c r="P251" i="7"/>
  <c r="Q251" i="7" s="1"/>
  <c r="M251" i="7"/>
  <c r="J251" i="7"/>
  <c r="P250" i="7"/>
  <c r="M250" i="7"/>
  <c r="J250" i="7"/>
  <c r="P249" i="7"/>
  <c r="M249" i="7"/>
  <c r="J249" i="7"/>
  <c r="P248" i="7"/>
  <c r="M248" i="7"/>
  <c r="J248" i="7"/>
  <c r="P247" i="7"/>
  <c r="Q247" i="7" s="1"/>
  <c r="M247" i="7"/>
  <c r="J247" i="7"/>
  <c r="O246" i="7"/>
  <c r="N246" i="7"/>
  <c r="L246" i="7"/>
  <c r="K246" i="7"/>
  <c r="I246" i="7"/>
  <c r="H246" i="7"/>
  <c r="G246" i="7"/>
  <c r="F246" i="7"/>
  <c r="J246" i="7" s="1"/>
  <c r="E246" i="7"/>
  <c r="P245" i="7"/>
  <c r="O245" i="7"/>
  <c r="N245" i="7"/>
  <c r="L245" i="7"/>
  <c r="K245" i="7"/>
  <c r="I245" i="7"/>
  <c r="H245" i="7"/>
  <c r="G245" i="7"/>
  <c r="F245" i="7"/>
  <c r="E245" i="7"/>
  <c r="P243" i="7"/>
  <c r="Q243" i="7" s="1"/>
  <c r="M243" i="7"/>
  <c r="J243" i="7"/>
  <c r="P242" i="7"/>
  <c r="Q242" i="7" s="1"/>
  <c r="M242" i="7"/>
  <c r="J242" i="7"/>
  <c r="P241" i="7"/>
  <c r="Q241" i="7" s="1"/>
  <c r="M241" i="7"/>
  <c r="J241" i="7"/>
  <c r="P240" i="7"/>
  <c r="Q240" i="7" s="1"/>
  <c r="M240" i="7"/>
  <c r="J240" i="7"/>
  <c r="P239" i="7"/>
  <c r="Q239" i="7" s="1"/>
  <c r="M239" i="7"/>
  <c r="J239" i="7"/>
  <c r="P238" i="7"/>
  <c r="Q238" i="7" s="1"/>
  <c r="M238" i="7"/>
  <c r="J238" i="7"/>
  <c r="P237" i="7"/>
  <c r="Q237" i="7" s="1"/>
  <c r="M237" i="7"/>
  <c r="J237" i="7"/>
  <c r="P236" i="7"/>
  <c r="Q236" i="7" s="1"/>
  <c r="M236" i="7"/>
  <c r="J236" i="7"/>
  <c r="P235" i="7"/>
  <c r="Q235" i="7" s="1"/>
  <c r="M235" i="7"/>
  <c r="J235" i="7"/>
  <c r="P234" i="7"/>
  <c r="Q234" i="7" s="1"/>
  <c r="M234" i="7"/>
  <c r="J234" i="7"/>
  <c r="P233" i="7"/>
  <c r="Q233" i="7" s="1"/>
  <c r="M233" i="7"/>
  <c r="J233" i="7"/>
  <c r="P232" i="7"/>
  <c r="Q232" i="7" s="1"/>
  <c r="M232" i="7"/>
  <c r="J232" i="7"/>
  <c r="P231" i="7"/>
  <c r="O231" i="7"/>
  <c r="N231" i="7"/>
  <c r="L231" i="7"/>
  <c r="M231" i="7" s="1"/>
  <c r="K231" i="7"/>
  <c r="I231" i="7"/>
  <c r="H231" i="7"/>
  <c r="G231" i="7"/>
  <c r="F231" i="7"/>
  <c r="E231" i="7"/>
  <c r="O230" i="7"/>
  <c r="N230" i="7"/>
  <c r="P230" i="7" s="1"/>
  <c r="M230" i="7"/>
  <c r="L230" i="7"/>
  <c r="K230" i="7"/>
  <c r="I230" i="7"/>
  <c r="H230" i="7"/>
  <c r="G230" i="7"/>
  <c r="F230" i="7"/>
  <c r="J230" i="7" s="1"/>
  <c r="Q230" i="7" s="1"/>
  <c r="E230" i="7"/>
  <c r="P229" i="7"/>
  <c r="M229" i="7"/>
  <c r="J229" i="7"/>
  <c r="P228" i="7"/>
  <c r="M228" i="7"/>
  <c r="J228" i="7"/>
  <c r="P227" i="7"/>
  <c r="M227" i="7"/>
  <c r="J227" i="7"/>
  <c r="P226" i="7"/>
  <c r="Q226" i="7" s="1"/>
  <c r="M226" i="7"/>
  <c r="J226" i="7"/>
  <c r="P225" i="7"/>
  <c r="M225" i="7"/>
  <c r="J225" i="7"/>
  <c r="P224" i="7"/>
  <c r="M224" i="7"/>
  <c r="J224" i="7"/>
  <c r="P223" i="7"/>
  <c r="M223" i="7"/>
  <c r="J223" i="7"/>
  <c r="P222" i="7"/>
  <c r="Q222" i="7" s="1"/>
  <c r="M222" i="7"/>
  <c r="J222" i="7"/>
  <c r="P221" i="7"/>
  <c r="M221" i="7"/>
  <c r="J221" i="7"/>
  <c r="P220" i="7"/>
  <c r="M220" i="7"/>
  <c r="J220" i="7"/>
  <c r="P219" i="7"/>
  <c r="M219" i="7"/>
  <c r="J219" i="7"/>
  <c r="P218" i="7"/>
  <c r="Q218" i="7" s="1"/>
  <c r="M218" i="7"/>
  <c r="J218" i="7"/>
  <c r="P217" i="7"/>
  <c r="M217" i="7"/>
  <c r="J217" i="7"/>
  <c r="P216" i="7"/>
  <c r="M216" i="7"/>
  <c r="J216" i="7"/>
  <c r="P215" i="7"/>
  <c r="M215" i="7"/>
  <c r="J215" i="7"/>
  <c r="P214" i="7"/>
  <c r="Q214" i="7" s="1"/>
  <c r="M214" i="7"/>
  <c r="J214" i="7"/>
  <c r="P213" i="7"/>
  <c r="M213" i="7"/>
  <c r="J213" i="7"/>
  <c r="P212" i="7"/>
  <c r="M212" i="7"/>
  <c r="J212" i="7"/>
  <c r="P211" i="7"/>
  <c r="M211" i="7"/>
  <c r="J211" i="7"/>
  <c r="P210" i="7"/>
  <c r="Q210" i="7" s="1"/>
  <c r="M210" i="7"/>
  <c r="J210" i="7"/>
  <c r="O209" i="7"/>
  <c r="P209" i="7" s="1"/>
  <c r="Q209" i="7" s="1"/>
  <c r="N209" i="7"/>
  <c r="L209" i="7"/>
  <c r="K209" i="7"/>
  <c r="M209" i="7" s="1"/>
  <c r="I209" i="7"/>
  <c r="H209" i="7"/>
  <c r="G209" i="7"/>
  <c r="F209" i="7"/>
  <c r="E209" i="7"/>
  <c r="J209" i="7" s="1"/>
  <c r="O208" i="7"/>
  <c r="N208" i="7"/>
  <c r="P208" i="7" s="1"/>
  <c r="L208" i="7"/>
  <c r="K208" i="7"/>
  <c r="M208" i="7" s="1"/>
  <c r="I208" i="7"/>
  <c r="H208" i="7"/>
  <c r="G208" i="7"/>
  <c r="F208" i="7"/>
  <c r="J208" i="7" s="1"/>
  <c r="E208" i="7"/>
  <c r="P207" i="7"/>
  <c r="M207" i="7"/>
  <c r="J207" i="7"/>
  <c r="P206" i="7"/>
  <c r="M206" i="7"/>
  <c r="J206" i="7"/>
  <c r="P205" i="7"/>
  <c r="Q205" i="7" s="1"/>
  <c r="M205" i="7"/>
  <c r="J205" i="7"/>
  <c r="P204" i="7"/>
  <c r="M204" i="7"/>
  <c r="J204" i="7"/>
  <c r="P203" i="7"/>
  <c r="M203" i="7"/>
  <c r="J203" i="7"/>
  <c r="P202" i="7"/>
  <c r="M202" i="7"/>
  <c r="J202" i="7"/>
  <c r="P201" i="7"/>
  <c r="Q201" i="7" s="1"/>
  <c r="M201" i="7"/>
  <c r="J201" i="7"/>
  <c r="P200" i="7"/>
  <c r="M200" i="7"/>
  <c r="J200" i="7"/>
  <c r="O199" i="7"/>
  <c r="O197" i="7" s="1"/>
  <c r="N199" i="7"/>
  <c r="L199" i="7"/>
  <c r="K199" i="7"/>
  <c r="I199" i="7"/>
  <c r="H199" i="7"/>
  <c r="H197" i="7" s="1"/>
  <c r="J197" i="7" s="1"/>
  <c r="G199" i="7"/>
  <c r="G197" i="7" s="1"/>
  <c r="F199" i="7"/>
  <c r="E199" i="7"/>
  <c r="P198" i="7"/>
  <c r="O198" i="7"/>
  <c r="N198" i="7"/>
  <c r="M198" i="7"/>
  <c r="L198" i="7"/>
  <c r="L196" i="7" s="1"/>
  <c r="K198" i="7"/>
  <c r="I198" i="7"/>
  <c r="I196" i="7" s="1"/>
  <c r="H198" i="7"/>
  <c r="H196" i="7" s="1"/>
  <c r="G198" i="7"/>
  <c r="F198" i="7"/>
  <c r="E198" i="7"/>
  <c r="N197" i="7"/>
  <c r="I197" i="7"/>
  <c r="F197" i="7"/>
  <c r="E197" i="7"/>
  <c r="O196" i="7"/>
  <c r="N196" i="7"/>
  <c r="P196" i="7" s="1"/>
  <c r="G196" i="7"/>
  <c r="F196" i="7"/>
  <c r="P194" i="7"/>
  <c r="Q194" i="7" s="1"/>
  <c r="M194" i="7"/>
  <c r="J194" i="7"/>
  <c r="P193" i="7"/>
  <c r="Q193" i="7" s="1"/>
  <c r="M193" i="7"/>
  <c r="J193" i="7"/>
  <c r="P192" i="7"/>
  <c r="Q192" i="7" s="1"/>
  <c r="S192" i="7" s="1"/>
  <c r="M192" i="7"/>
  <c r="J192" i="7"/>
  <c r="Q191" i="7"/>
  <c r="S191" i="7" s="1"/>
  <c r="P191" i="7"/>
  <c r="M191" i="7"/>
  <c r="J191" i="7"/>
  <c r="Q190" i="7"/>
  <c r="P190" i="7"/>
  <c r="M190" i="7"/>
  <c r="J190" i="7"/>
  <c r="Q189" i="7"/>
  <c r="P189" i="7"/>
  <c r="M189" i="7"/>
  <c r="J189" i="7"/>
  <c r="Q188" i="7"/>
  <c r="P188" i="7"/>
  <c r="M188" i="7"/>
  <c r="J188" i="7"/>
  <c r="Q187" i="7"/>
  <c r="P187" i="7"/>
  <c r="M187" i="7"/>
  <c r="J187" i="7"/>
  <c r="Q186" i="7"/>
  <c r="P186" i="7"/>
  <c r="M186" i="7"/>
  <c r="J186" i="7"/>
  <c r="Q185" i="7"/>
  <c r="P185" i="7"/>
  <c r="M185" i="7"/>
  <c r="J185" i="7"/>
  <c r="Q184" i="7"/>
  <c r="P184" i="7"/>
  <c r="M184" i="7"/>
  <c r="J184" i="7"/>
  <c r="Q183" i="7"/>
  <c r="P183" i="7"/>
  <c r="M183" i="7"/>
  <c r="J183" i="7"/>
  <c r="Q182" i="7"/>
  <c r="P182" i="7"/>
  <c r="M182" i="7"/>
  <c r="J182" i="7"/>
  <c r="Q181" i="7"/>
  <c r="P181" i="7"/>
  <c r="M181" i="7"/>
  <c r="J181" i="7"/>
  <c r="Q180" i="7"/>
  <c r="P180" i="7"/>
  <c r="M180" i="7"/>
  <c r="J180" i="7"/>
  <c r="Q179" i="7"/>
  <c r="P179" i="7"/>
  <c r="M179" i="7"/>
  <c r="J179" i="7"/>
  <c r="Q178" i="7"/>
  <c r="P178" i="7"/>
  <c r="M178" i="7"/>
  <c r="J178" i="7"/>
  <c r="Q177" i="7"/>
  <c r="P177" i="7"/>
  <c r="M177" i="7"/>
  <c r="J177" i="7"/>
  <c r="Q176" i="7"/>
  <c r="P176" i="7"/>
  <c r="M176" i="7"/>
  <c r="J176" i="7"/>
  <c r="Q175" i="7"/>
  <c r="P175" i="7"/>
  <c r="M175" i="7"/>
  <c r="J175" i="7"/>
  <c r="Q174" i="7"/>
  <c r="P174" i="7"/>
  <c r="M174" i="7"/>
  <c r="J174" i="7"/>
  <c r="Q173" i="7"/>
  <c r="P173" i="7"/>
  <c r="M173" i="7"/>
  <c r="J173" i="7"/>
  <c r="Q172" i="7"/>
  <c r="P172" i="7"/>
  <c r="M172" i="7"/>
  <c r="J172" i="7"/>
  <c r="Q171" i="7"/>
  <c r="P171" i="7"/>
  <c r="M171" i="7"/>
  <c r="J171" i="7"/>
  <c r="Q170" i="7"/>
  <c r="P170" i="7"/>
  <c r="M170" i="7"/>
  <c r="J170" i="7"/>
  <c r="Q169" i="7"/>
  <c r="P169" i="7"/>
  <c r="M169" i="7"/>
  <c r="J169" i="7"/>
  <c r="Q168" i="7"/>
  <c r="P168" i="7"/>
  <c r="M168" i="7"/>
  <c r="J168" i="7"/>
  <c r="Q167" i="7"/>
  <c r="P167" i="7"/>
  <c r="M167" i="7"/>
  <c r="J167" i="7"/>
  <c r="Q166" i="7"/>
  <c r="P166" i="7"/>
  <c r="M166" i="7"/>
  <c r="J166" i="7"/>
  <c r="Q165" i="7"/>
  <c r="P165" i="7"/>
  <c r="M165" i="7"/>
  <c r="J165" i="7"/>
  <c r="P164" i="7"/>
  <c r="M164" i="7"/>
  <c r="J164" i="7"/>
  <c r="P163" i="7"/>
  <c r="Q163" i="7" s="1"/>
  <c r="S163" i="7" s="1"/>
  <c r="M163" i="7"/>
  <c r="J163" i="7"/>
  <c r="O162" i="7"/>
  <c r="P162" i="7" s="1"/>
  <c r="Q162" i="7" s="1"/>
  <c r="N162" i="7"/>
  <c r="L162" i="7"/>
  <c r="K162" i="7"/>
  <c r="M162" i="7" s="1"/>
  <c r="I162" i="7"/>
  <c r="H162" i="7"/>
  <c r="G162" i="7"/>
  <c r="F162" i="7"/>
  <c r="E162" i="7"/>
  <c r="J162" i="7" s="1"/>
  <c r="P161" i="7"/>
  <c r="Q161" i="7" s="1"/>
  <c r="O161" i="7"/>
  <c r="N161" i="7"/>
  <c r="L161" i="7"/>
  <c r="M161" i="7" s="1"/>
  <c r="K161" i="7"/>
  <c r="I161" i="7"/>
  <c r="H161" i="7"/>
  <c r="G161" i="7"/>
  <c r="F161" i="7"/>
  <c r="E161" i="7"/>
  <c r="J161" i="7" s="1"/>
  <c r="P159" i="7"/>
  <c r="M159" i="7"/>
  <c r="J159" i="7"/>
  <c r="Q159" i="7" s="1"/>
  <c r="P158" i="7"/>
  <c r="M158" i="7"/>
  <c r="J158" i="7"/>
  <c r="Q158" i="7" s="1"/>
  <c r="P157" i="7"/>
  <c r="M157" i="7"/>
  <c r="J157" i="7"/>
  <c r="Q157" i="7" s="1"/>
  <c r="P156" i="7"/>
  <c r="M156" i="7"/>
  <c r="J156" i="7"/>
  <c r="Q156" i="7" s="1"/>
  <c r="P155" i="7"/>
  <c r="M155" i="7"/>
  <c r="J155" i="7"/>
  <c r="Q155" i="7" s="1"/>
  <c r="P154" i="7"/>
  <c r="M154" i="7"/>
  <c r="J154" i="7"/>
  <c r="Q154" i="7" s="1"/>
  <c r="P153" i="7"/>
  <c r="M153" i="7"/>
  <c r="J153" i="7"/>
  <c r="P152" i="7"/>
  <c r="Q152" i="7" s="1"/>
  <c r="M152" i="7"/>
  <c r="J152" i="7"/>
  <c r="P151" i="7"/>
  <c r="O151" i="7"/>
  <c r="N151" i="7"/>
  <c r="L151" i="7"/>
  <c r="K151" i="7"/>
  <c r="M151" i="7" s="1"/>
  <c r="I151" i="7"/>
  <c r="H151" i="7"/>
  <c r="G151" i="7"/>
  <c r="F151" i="7"/>
  <c r="J151" i="7" s="1"/>
  <c r="E151" i="7"/>
  <c r="P150" i="7"/>
  <c r="Q150" i="7" s="1"/>
  <c r="O150" i="7"/>
  <c r="N150" i="7"/>
  <c r="L150" i="7"/>
  <c r="M150" i="7" s="1"/>
  <c r="K150" i="7"/>
  <c r="I150" i="7"/>
  <c r="H150" i="7"/>
  <c r="G150" i="7"/>
  <c r="F150" i="7"/>
  <c r="E150" i="7"/>
  <c r="J150" i="7" s="1"/>
  <c r="P148" i="7"/>
  <c r="M148" i="7"/>
  <c r="J148" i="7"/>
  <c r="Q148" i="7" s="1"/>
  <c r="P147" i="7"/>
  <c r="M147" i="7"/>
  <c r="J147" i="7"/>
  <c r="Q147" i="7" s="1"/>
  <c r="P146" i="7"/>
  <c r="M146" i="7"/>
  <c r="J146" i="7"/>
  <c r="Q146" i="7" s="1"/>
  <c r="P145" i="7"/>
  <c r="M145" i="7"/>
  <c r="J145" i="7"/>
  <c r="Q145" i="7" s="1"/>
  <c r="P144" i="7"/>
  <c r="M144" i="7"/>
  <c r="J144" i="7"/>
  <c r="Q144" i="7" s="1"/>
  <c r="P143" i="7"/>
  <c r="M143" i="7"/>
  <c r="J143" i="7"/>
  <c r="Q143" i="7" s="1"/>
  <c r="P142" i="7"/>
  <c r="M142" i="7"/>
  <c r="J142" i="7"/>
  <c r="Q142" i="7" s="1"/>
  <c r="P141" i="7"/>
  <c r="M141" i="7"/>
  <c r="J141" i="7"/>
  <c r="Q141" i="7" s="1"/>
  <c r="P140" i="7"/>
  <c r="M140" i="7"/>
  <c r="J140" i="7"/>
  <c r="Q140" i="7" s="1"/>
  <c r="P139" i="7"/>
  <c r="M139" i="7"/>
  <c r="J139" i="7"/>
  <c r="Q139" i="7" s="1"/>
  <c r="O138" i="7"/>
  <c r="N138" i="7"/>
  <c r="P138" i="7" s="1"/>
  <c r="M138" i="7"/>
  <c r="L138" i="7"/>
  <c r="K138" i="7"/>
  <c r="I138" i="7"/>
  <c r="H138" i="7"/>
  <c r="G138" i="7"/>
  <c r="F138" i="7"/>
  <c r="J138" i="7" s="1"/>
  <c r="E138" i="7"/>
  <c r="O137" i="7"/>
  <c r="N137" i="7"/>
  <c r="P137" i="7" s="1"/>
  <c r="L137" i="7"/>
  <c r="K137" i="7"/>
  <c r="M137" i="7" s="1"/>
  <c r="I137" i="7"/>
  <c r="H137" i="7"/>
  <c r="G137" i="7"/>
  <c r="F137" i="7"/>
  <c r="J137" i="7" s="1"/>
  <c r="E137" i="7"/>
  <c r="P135" i="7"/>
  <c r="Q135" i="7" s="1"/>
  <c r="M135" i="7"/>
  <c r="J135" i="7"/>
  <c r="P134" i="7"/>
  <c r="M134" i="7"/>
  <c r="J134" i="7"/>
  <c r="P133" i="7"/>
  <c r="M133" i="7"/>
  <c r="J133" i="7"/>
  <c r="P132" i="7"/>
  <c r="Q132" i="7" s="1"/>
  <c r="M132" i="7"/>
  <c r="J132" i="7"/>
  <c r="P131" i="7"/>
  <c r="Q131" i="7" s="1"/>
  <c r="M131" i="7"/>
  <c r="J131" i="7"/>
  <c r="P130" i="7"/>
  <c r="M130" i="7"/>
  <c r="J130" i="7"/>
  <c r="P129" i="7"/>
  <c r="Q129" i="7" s="1"/>
  <c r="S129" i="7" s="1"/>
  <c r="M129" i="7"/>
  <c r="J129" i="7"/>
  <c r="Q128" i="7"/>
  <c r="P128" i="7"/>
  <c r="M128" i="7"/>
  <c r="J128" i="7"/>
  <c r="Q127" i="7"/>
  <c r="P127" i="7"/>
  <c r="M127" i="7"/>
  <c r="J127" i="7"/>
  <c r="Q126" i="7"/>
  <c r="P126" i="7"/>
  <c r="M126" i="7"/>
  <c r="J126" i="7"/>
  <c r="Q125" i="7"/>
  <c r="P125" i="7"/>
  <c r="M125" i="7"/>
  <c r="J125" i="7"/>
  <c r="Q124" i="7"/>
  <c r="P124" i="7"/>
  <c r="M124" i="7"/>
  <c r="J124" i="7"/>
  <c r="Q123" i="7"/>
  <c r="P123" i="7"/>
  <c r="M123" i="7"/>
  <c r="J123" i="7"/>
  <c r="Q122" i="7"/>
  <c r="P122" i="7"/>
  <c r="M122" i="7"/>
  <c r="J122" i="7"/>
  <c r="P121" i="7"/>
  <c r="Q121" i="7" s="1"/>
  <c r="S121" i="7" s="1"/>
  <c r="M121" i="7"/>
  <c r="J121" i="7"/>
  <c r="P120" i="7"/>
  <c r="M120" i="7"/>
  <c r="J120" i="7"/>
  <c r="O119" i="7"/>
  <c r="P119" i="7" s="1"/>
  <c r="N119" i="7"/>
  <c r="L119" i="7"/>
  <c r="K119" i="7"/>
  <c r="M119" i="7" s="1"/>
  <c r="I119" i="7"/>
  <c r="H119" i="7"/>
  <c r="G119" i="7"/>
  <c r="F119" i="7"/>
  <c r="E119" i="7"/>
  <c r="P118" i="7"/>
  <c r="O118" i="7"/>
  <c r="N118" i="7"/>
  <c r="M118" i="7"/>
  <c r="L118" i="7"/>
  <c r="K118" i="7"/>
  <c r="I118" i="7"/>
  <c r="H118" i="7"/>
  <c r="G118" i="7"/>
  <c r="F118" i="7"/>
  <c r="E118" i="7"/>
  <c r="Q116" i="7"/>
  <c r="P116" i="7"/>
  <c r="M116" i="7"/>
  <c r="J116" i="7"/>
  <c r="Q115" i="7"/>
  <c r="P115" i="7"/>
  <c r="M115" i="7"/>
  <c r="J115" i="7"/>
  <c r="Q114" i="7"/>
  <c r="P114" i="7"/>
  <c r="M114" i="7"/>
  <c r="J114" i="7"/>
  <c r="Q113" i="7"/>
  <c r="P113" i="7"/>
  <c r="M113" i="7"/>
  <c r="J113" i="7"/>
  <c r="O112" i="7"/>
  <c r="N112" i="7"/>
  <c r="P112" i="7" s="1"/>
  <c r="M112" i="7"/>
  <c r="L112" i="7"/>
  <c r="K112" i="7"/>
  <c r="I112" i="7"/>
  <c r="H112" i="7"/>
  <c r="G112" i="7"/>
  <c r="F112" i="7"/>
  <c r="E112" i="7"/>
  <c r="J112" i="7" s="1"/>
  <c r="Q112" i="7" s="1"/>
  <c r="O111" i="7"/>
  <c r="N111" i="7"/>
  <c r="L111" i="7"/>
  <c r="K111" i="7"/>
  <c r="M111" i="7" s="1"/>
  <c r="I111" i="7"/>
  <c r="H111" i="7"/>
  <c r="G111" i="7"/>
  <c r="F111" i="7"/>
  <c r="J111" i="7" s="1"/>
  <c r="E111" i="7"/>
  <c r="P109" i="7"/>
  <c r="M109" i="7"/>
  <c r="J109" i="7"/>
  <c r="P108" i="7"/>
  <c r="M108" i="7"/>
  <c r="J108" i="7"/>
  <c r="P107" i="7"/>
  <c r="Q107" i="7" s="1"/>
  <c r="M107" i="7"/>
  <c r="J107" i="7"/>
  <c r="P106" i="7"/>
  <c r="M106" i="7"/>
  <c r="J106" i="7"/>
  <c r="P105" i="7"/>
  <c r="M105" i="7"/>
  <c r="J105" i="7"/>
  <c r="P104" i="7"/>
  <c r="M104" i="7"/>
  <c r="J104" i="7"/>
  <c r="P103" i="7"/>
  <c r="Q103" i="7" s="1"/>
  <c r="M103" i="7"/>
  <c r="J103" i="7"/>
  <c r="P102" i="7"/>
  <c r="M102" i="7"/>
  <c r="J102" i="7"/>
  <c r="P101" i="7"/>
  <c r="M101" i="7"/>
  <c r="J101" i="7"/>
  <c r="P100" i="7"/>
  <c r="M100" i="7"/>
  <c r="J100" i="7"/>
  <c r="P99" i="7"/>
  <c r="O99" i="7"/>
  <c r="N99" i="7"/>
  <c r="L99" i="7"/>
  <c r="K99" i="7"/>
  <c r="M99" i="7" s="1"/>
  <c r="I99" i="7"/>
  <c r="H99" i="7"/>
  <c r="G99" i="7"/>
  <c r="F99" i="7"/>
  <c r="E99" i="7"/>
  <c r="P98" i="7"/>
  <c r="O98" i="7"/>
  <c r="N98" i="7"/>
  <c r="L98" i="7"/>
  <c r="M98" i="7" s="1"/>
  <c r="K98" i="7"/>
  <c r="I98" i="7"/>
  <c r="H98" i="7"/>
  <c r="G98" i="7"/>
  <c r="F98" i="7"/>
  <c r="E98" i="7"/>
  <c r="P96" i="7"/>
  <c r="M96" i="7"/>
  <c r="J96" i="7"/>
  <c r="Q96" i="7" s="1"/>
  <c r="P95" i="7"/>
  <c r="M95" i="7"/>
  <c r="J95" i="7"/>
  <c r="Q95" i="7" s="1"/>
  <c r="P94" i="7"/>
  <c r="M94" i="7"/>
  <c r="J94" i="7"/>
  <c r="Q94" i="7" s="1"/>
  <c r="P93" i="7"/>
  <c r="M93" i="7"/>
  <c r="J93" i="7"/>
  <c r="Q93" i="7" s="1"/>
  <c r="P92" i="7"/>
  <c r="M92" i="7"/>
  <c r="N88" i="7" s="1"/>
  <c r="P88" i="7" s="1"/>
  <c r="Q88" i="7" s="1"/>
  <c r="J92" i="7"/>
  <c r="P91" i="7"/>
  <c r="M91" i="7"/>
  <c r="J91" i="7"/>
  <c r="P90" i="7"/>
  <c r="M90" i="7"/>
  <c r="J90" i="7"/>
  <c r="P89" i="7"/>
  <c r="Q89" i="7" s="1"/>
  <c r="M89" i="7"/>
  <c r="J89" i="7"/>
  <c r="O88" i="7"/>
  <c r="L88" i="7"/>
  <c r="M88" i="7" s="1"/>
  <c r="K88" i="7"/>
  <c r="I88" i="7"/>
  <c r="H88" i="7"/>
  <c r="G88" i="7"/>
  <c r="F88" i="7"/>
  <c r="E88" i="7"/>
  <c r="J88" i="7" s="1"/>
  <c r="O87" i="7"/>
  <c r="N87" i="7"/>
  <c r="P87" i="7" s="1"/>
  <c r="Q87" i="7" s="1"/>
  <c r="M87" i="7"/>
  <c r="L87" i="7"/>
  <c r="K87" i="7"/>
  <c r="I87" i="7"/>
  <c r="H87" i="7"/>
  <c r="G87" i="7"/>
  <c r="F87" i="7"/>
  <c r="E87" i="7"/>
  <c r="J87" i="7" s="1"/>
  <c r="P85" i="7"/>
  <c r="Q85" i="7" s="1"/>
  <c r="M85" i="7"/>
  <c r="J85" i="7"/>
  <c r="P84" i="7"/>
  <c r="Q84" i="7" s="1"/>
  <c r="M84" i="7"/>
  <c r="J84" i="7"/>
  <c r="P83" i="7"/>
  <c r="Q83" i="7" s="1"/>
  <c r="M83" i="7"/>
  <c r="J83" i="7"/>
  <c r="P82" i="7"/>
  <c r="Q82" i="7" s="1"/>
  <c r="M82" i="7"/>
  <c r="J82" i="7"/>
  <c r="P81" i="7"/>
  <c r="Q81" i="7" s="1"/>
  <c r="M81" i="7"/>
  <c r="J81" i="7"/>
  <c r="P80" i="7"/>
  <c r="Q80" i="7" s="1"/>
  <c r="S80" i="7" s="1"/>
  <c r="M80" i="7"/>
  <c r="J80" i="7"/>
  <c r="P79" i="7"/>
  <c r="Q79" i="7" s="1"/>
  <c r="M79" i="7"/>
  <c r="J79" i="7"/>
  <c r="P78" i="7"/>
  <c r="Q78" i="7" s="1"/>
  <c r="M78" i="7"/>
  <c r="J78" i="7"/>
  <c r="P77" i="7"/>
  <c r="Q77" i="7" s="1"/>
  <c r="M77" i="7"/>
  <c r="J77" i="7"/>
  <c r="P76" i="7"/>
  <c r="Q76" i="7" s="1"/>
  <c r="M76" i="7"/>
  <c r="J76" i="7"/>
  <c r="P75" i="7"/>
  <c r="Q75" i="7" s="1"/>
  <c r="M75" i="7"/>
  <c r="J75" i="7"/>
  <c r="P74" i="7"/>
  <c r="Q74" i="7" s="1"/>
  <c r="M74" i="7"/>
  <c r="J74" i="7"/>
  <c r="P73" i="7"/>
  <c r="Q73" i="7" s="1"/>
  <c r="M73" i="7"/>
  <c r="J73" i="7"/>
  <c r="P72" i="7"/>
  <c r="Q72" i="7" s="1"/>
  <c r="M72" i="7"/>
  <c r="J72" i="7"/>
  <c r="P71" i="7"/>
  <c r="Q71" i="7" s="1"/>
  <c r="M71" i="7"/>
  <c r="J71" i="7"/>
  <c r="P70" i="7"/>
  <c r="Q70" i="7" s="1"/>
  <c r="M70" i="7"/>
  <c r="J70" i="7"/>
  <c r="Q69" i="7"/>
  <c r="P69" i="7"/>
  <c r="M69" i="7"/>
  <c r="J69" i="7"/>
  <c r="P68" i="7"/>
  <c r="Q68" i="7" s="1"/>
  <c r="S68" i="7" s="1"/>
  <c r="M68" i="7"/>
  <c r="J68" i="7"/>
  <c r="P67" i="7"/>
  <c r="Q67" i="7" s="1"/>
  <c r="M67" i="7"/>
  <c r="J67" i="7"/>
  <c r="P66" i="7"/>
  <c r="Q66" i="7" s="1"/>
  <c r="M66" i="7"/>
  <c r="J66" i="7"/>
  <c r="P65" i="7"/>
  <c r="Q65" i="7" s="1"/>
  <c r="M65" i="7"/>
  <c r="J65" i="7"/>
  <c r="P64" i="7"/>
  <c r="Q64" i="7" s="1"/>
  <c r="M64" i="7"/>
  <c r="J64" i="7"/>
  <c r="P63" i="7"/>
  <c r="Q63" i="7" s="1"/>
  <c r="M63" i="7"/>
  <c r="J63" i="7"/>
  <c r="P62" i="7"/>
  <c r="Q62" i="7" s="1"/>
  <c r="M62" i="7"/>
  <c r="J62" i="7"/>
  <c r="O61" i="7"/>
  <c r="N61" i="7"/>
  <c r="P61" i="7" s="1"/>
  <c r="Q61" i="7" s="1"/>
  <c r="L61" i="7"/>
  <c r="K61" i="7"/>
  <c r="M61" i="7" s="1"/>
  <c r="I61" i="7"/>
  <c r="H61" i="7"/>
  <c r="G61" i="7"/>
  <c r="F61" i="7"/>
  <c r="J61" i="7" s="1"/>
  <c r="E61" i="7"/>
  <c r="O60" i="7"/>
  <c r="P60" i="7" s="1"/>
  <c r="Q60" i="7" s="1"/>
  <c r="N60" i="7"/>
  <c r="L60" i="7"/>
  <c r="K60" i="7"/>
  <c r="M60" i="7" s="1"/>
  <c r="I60" i="7"/>
  <c r="H60" i="7"/>
  <c r="G60" i="7"/>
  <c r="F60" i="7"/>
  <c r="E60" i="7"/>
  <c r="J60" i="7" s="1"/>
  <c r="P58" i="7"/>
  <c r="Q58" i="7" s="1"/>
  <c r="M58" i="7"/>
  <c r="J58" i="7"/>
  <c r="P57" i="7"/>
  <c r="Q57" i="7" s="1"/>
  <c r="M57" i="7"/>
  <c r="J57" i="7"/>
  <c r="P56" i="7"/>
  <c r="Q56" i="7" s="1"/>
  <c r="M56" i="7"/>
  <c r="J56" i="7"/>
  <c r="P55" i="7"/>
  <c r="Q55" i="7" s="1"/>
  <c r="M55" i="7"/>
  <c r="J55" i="7"/>
  <c r="P54" i="7"/>
  <c r="Q54" i="7" s="1"/>
  <c r="M54" i="7"/>
  <c r="J54" i="7"/>
  <c r="P53" i="7"/>
  <c r="Q53" i="7" s="1"/>
  <c r="M53" i="7"/>
  <c r="J53" i="7"/>
  <c r="Q52" i="7"/>
  <c r="P52" i="7"/>
  <c r="M52" i="7"/>
  <c r="J52" i="7"/>
  <c r="P51" i="7"/>
  <c r="Q51" i="7" s="1"/>
  <c r="M51" i="7"/>
  <c r="J51" i="7"/>
  <c r="P50" i="7"/>
  <c r="Q50" i="7" s="1"/>
  <c r="M50" i="7"/>
  <c r="J50" i="7"/>
  <c r="P49" i="7"/>
  <c r="Q49" i="7" s="1"/>
  <c r="M49" i="7"/>
  <c r="J49" i="7"/>
  <c r="P48" i="7"/>
  <c r="Q48" i="7" s="1"/>
  <c r="M48" i="7"/>
  <c r="J48" i="7"/>
  <c r="P47" i="7"/>
  <c r="Q47" i="7" s="1"/>
  <c r="M47" i="7"/>
  <c r="M45" i="7" s="1"/>
  <c r="J47" i="7"/>
  <c r="J46" i="7"/>
  <c r="Q46" i="7" s="1"/>
  <c r="P45" i="7"/>
  <c r="O45" i="7"/>
  <c r="N45" i="7"/>
  <c r="L45" i="7"/>
  <c r="K45" i="7"/>
  <c r="I45" i="7"/>
  <c r="H45" i="7"/>
  <c r="E45" i="7"/>
  <c r="J45" i="7" s="1"/>
  <c r="P44" i="7"/>
  <c r="Q44" i="7" s="1"/>
  <c r="M44" i="7"/>
  <c r="J44" i="7"/>
  <c r="P43" i="7"/>
  <c r="Q43" i="7" s="1"/>
  <c r="M43" i="7"/>
  <c r="J43" i="7"/>
  <c r="O42" i="7"/>
  <c r="P42" i="7" s="1"/>
  <c r="N42" i="7"/>
  <c r="L42" i="7"/>
  <c r="K42" i="7"/>
  <c r="M42" i="7" s="1"/>
  <c r="I42" i="7"/>
  <c r="H42" i="7"/>
  <c r="G42" i="7"/>
  <c r="F42" i="7"/>
  <c r="E42" i="7"/>
  <c r="J42" i="7" s="1"/>
  <c r="P41" i="7"/>
  <c r="O41" i="7"/>
  <c r="N41" i="7"/>
  <c r="L41" i="7"/>
  <c r="M41" i="7" s="1"/>
  <c r="K41" i="7"/>
  <c r="I41" i="7"/>
  <c r="H41" i="7"/>
  <c r="G41" i="7"/>
  <c r="F41" i="7"/>
  <c r="E41" i="7"/>
  <c r="J41" i="7" s="1"/>
  <c r="Q39" i="7"/>
  <c r="P39" i="7"/>
  <c r="M39" i="7"/>
  <c r="J39" i="7"/>
  <c r="Q38" i="7"/>
  <c r="P38" i="7"/>
  <c r="M38" i="7"/>
  <c r="J38" i="7"/>
  <c r="Q37" i="7"/>
  <c r="P37" i="7"/>
  <c r="M37" i="7"/>
  <c r="J37" i="7"/>
  <c r="Q36" i="7"/>
  <c r="P36" i="7"/>
  <c r="M36" i="7"/>
  <c r="J36" i="7"/>
  <c r="Q35" i="7"/>
  <c r="P35" i="7"/>
  <c r="M35" i="7"/>
  <c r="J35" i="7"/>
  <c r="Q34" i="7"/>
  <c r="P34" i="7"/>
  <c r="M34" i="7"/>
  <c r="J34" i="7"/>
  <c r="Q33" i="7"/>
  <c r="P33" i="7"/>
  <c r="M33" i="7"/>
  <c r="J33" i="7"/>
  <c r="Q32" i="7"/>
  <c r="P32" i="7"/>
  <c r="M32" i="7"/>
  <c r="J32" i="7"/>
  <c r="Q31" i="7"/>
  <c r="P31" i="7"/>
  <c r="M31" i="7"/>
  <c r="J31" i="7"/>
  <c r="Q30" i="7"/>
  <c r="P30" i="7"/>
  <c r="M30" i="7"/>
  <c r="J30" i="7"/>
  <c r="Q29" i="7"/>
  <c r="P29" i="7"/>
  <c r="M29" i="7"/>
  <c r="J29" i="7"/>
  <c r="Q28" i="7"/>
  <c r="P28" i="7"/>
  <c r="M28" i="7"/>
  <c r="J28" i="7"/>
  <c r="Q27" i="7"/>
  <c r="P27" i="7"/>
  <c r="M27" i="7"/>
  <c r="J27" i="7"/>
  <c r="Q26" i="7"/>
  <c r="P26" i="7"/>
  <c r="M26" i="7"/>
  <c r="J26" i="7"/>
  <c r="Q25" i="7"/>
  <c r="P25" i="7"/>
  <c r="M25" i="7"/>
  <c r="J25" i="7"/>
  <c r="Q24" i="7"/>
  <c r="Q22" i="7" s="1"/>
  <c r="P24" i="7"/>
  <c r="M24" i="7"/>
  <c r="J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P22" i="7"/>
  <c r="O22" i="7"/>
  <c r="N22" i="7"/>
  <c r="M22" i="7"/>
  <c r="L22" i="7"/>
  <c r="K22" i="7"/>
  <c r="J22" i="7"/>
  <c r="I22" i="7"/>
  <c r="H22" i="7"/>
  <c r="G22" i="7"/>
  <c r="F22" i="7"/>
  <c r="E22" i="7"/>
  <c r="P21" i="7"/>
  <c r="Q21" i="7" s="1"/>
  <c r="M21" i="7"/>
  <c r="J21" i="7"/>
  <c r="P20" i="7"/>
  <c r="Q20" i="7" s="1"/>
  <c r="M20" i="7"/>
  <c r="J20" i="7"/>
  <c r="P19" i="7"/>
  <c r="Q19" i="7" s="1"/>
  <c r="M19" i="7"/>
  <c r="J19" i="7"/>
  <c r="P18" i="7"/>
  <c r="Q18" i="7" s="1"/>
  <c r="M18" i="7"/>
  <c r="J18" i="7"/>
  <c r="P17" i="7"/>
  <c r="Q17" i="7" s="1"/>
  <c r="S17" i="7" s="1"/>
  <c r="M17" i="7"/>
  <c r="J17" i="7"/>
  <c r="Q16" i="7"/>
  <c r="S16" i="7" s="1"/>
  <c r="P16" i="7"/>
  <c r="M16" i="7"/>
  <c r="J16" i="7"/>
  <c r="Q15" i="7"/>
  <c r="P15" i="7"/>
  <c r="M15" i="7"/>
  <c r="J15" i="7"/>
  <c r="Q14" i="7"/>
  <c r="P14" i="7"/>
  <c r="M14" i="7"/>
  <c r="J14" i="7"/>
  <c r="Q13" i="7"/>
  <c r="P13" i="7"/>
  <c r="M13" i="7"/>
  <c r="J13" i="7"/>
  <c r="Q12" i="7"/>
  <c r="P12" i="7"/>
  <c r="M12" i="7"/>
  <c r="J12" i="7"/>
  <c r="Q11" i="7"/>
  <c r="P11" i="7"/>
  <c r="M11" i="7"/>
  <c r="J11" i="7"/>
  <c r="Q10" i="7"/>
  <c r="P10" i="7"/>
  <c r="M10" i="7"/>
  <c r="J10" i="7"/>
  <c r="O9" i="7"/>
  <c r="N9" i="7"/>
  <c r="P9" i="7" s="1"/>
  <c r="M9" i="7"/>
  <c r="L9" i="7"/>
  <c r="K9" i="7"/>
  <c r="I9" i="7"/>
  <c r="I7" i="7" s="1"/>
  <c r="I5" i="7" s="1"/>
  <c r="H9" i="7"/>
  <c r="G9" i="7"/>
  <c r="F9" i="7"/>
  <c r="F7" i="7" s="1"/>
  <c r="F5" i="7" s="1"/>
  <c r="E9" i="7"/>
  <c r="J9" i="7" s="1"/>
  <c r="O8" i="7"/>
  <c r="O6" i="7" s="1"/>
  <c r="O4" i="7" s="1"/>
  <c r="N8" i="7"/>
  <c r="P8" i="7" s="1"/>
  <c r="L8" i="7"/>
  <c r="K8" i="7"/>
  <c r="M8" i="7" s="1"/>
  <c r="I8" i="7"/>
  <c r="H8" i="7"/>
  <c r="G8" i="7"/>
  <c r="G6" i="7" s="1"/>
  <c r="G4" i="7" s="1"/>
  <c r="F8" i="7"/>
  <c r="J8" i="7" s="1"/>
  <c r="E8" i="7"/>
  <c r="O7" i="7"/>
  <c r="O5" i="7" s="1"/>
  <c r="L7" i="7"/>
  <c r="K7" i="7"/>
  <c r="M7" i="7" s="1"/>
  <c r="H7" i="7"/>
  <c r="H5" i="7" s="1"/>
  <c r="G7" i="7"/>
  <c r="G5" i="7" s="1"/>
  <c r="L6" i="7"/>
  <c r="L4" i="7" s="1"/>
  <c r="I6" i="7"/>
  <c r="I4" i="7" s="1"/>
  <c r="H6" i="7"/>
  <c r="H4" i="7" s="1"/>
  <c r="E6" i="7"/>
  <c r="P352" i="8"/>
  <c r="M352" i="8"/>
  <c r="J352" i="8"/>
  <c r="P351" i="8"/>
  <c r="Q351" i="8" s="1"/>
  <c r="M351" i="8"/>
  <c r="J351" i="8"/>
  <c r="P350" i="8"/>
  <c r="M350" i="8"/>
  <c r="J350" i="8"/>
  <c r="P349" i="8"/>
  <c r="M349" i="8"/>
  <c r="J349" i="8"/>
  <c r="P348" i="8"/>
  <c r="M348" i="8"/>
  <c r="J348" i="8"/>
  <c r="P347" i="8"/>
  <c r="Q347" i="8" s="1"/>
  <c r="M347" i="8"/>
  <c r="J347" i="8"/>
  <c r="P346" i="8"/>
  <c r="M346" i="8"/>
  <c r="J346" i="8"/>
  <c r="P345" i="8"/>
  <c r="M345" i="8"/>
  <c r="J345" i="8"/>
  <c r="P344" i="8"/>
  <c r="M344" i="8"/>
  <c r="J344" i="8"/>
  <c r="P343" i="8"/>
  <c r="Q343" i="8" s="1"/>
  <c r="M343" i="8"/>
  <c r="J343" i="8"/>
  <c r="P342" i="8"/>
  <c r="M342" i="8"/>
  <c r="J342" i="8"/>
  <c r="P341" i="8"/>
  <c r="M341" i="8"/>
  <c r="J341" i="8"/>
  <c r="P340" i="8"/>
  <c r="M340" i="8"/>
  <c r="J340" i="8"/>
  <c r="P339" i="8"/>
  <c r="Q339" i="8" s="1"/>
  <c r="M339" i="8"/>
  <c r="J339" i="8"/>
  <c r="P338" i="8"/>
  <c r="M338" i="8"/>
  <c r="J338" i="8"/>
  <c r="P337" i="8"/>
  <c r="M337" i="8"/>
  <c r="J337" i="8"/>
  <c r="P336" i="8"/>
  <c r="M336" i="8"/>
  <c r="J336" i="8"/>
  <c r="P335" i="8"/>
  <c r="Q335" i="8" s="1"/>
  <c r="M335" i="8"/>
  <c r="J335" i="8"/>
  <c r="P334" i="8"/>
  <c r="M334" i="8"/>
  <c r="J334" i="8"/>
  <c r="P333" i="8"/>
  <c r="M333" i="8"/>
  <c r="J333" i="8"/>
  <c r="P332" i="8"/>
  <c r="M332" i="8"/>
  <c r="J332" i="8"/>
  <c r="P331" i="8"/>
  <c r="Q331" i="8" s="1"/>
  <c r="M331" i="8"/>
  <c r="J331" i="8"/>
  <c r="P330" i="8"/>
  <c r="M330" i="8"/>
  <c r="J330" i="8"/>
  <c r="P329" i="8"/>
  <c r="M329" i="8"/>
  <c r="J329" i="8"/>
  <c r="P328" i="8"/>
  <c r="M328" i="8"/>
  <c r="J328" i="8"/>
  <c r="P327" i="8"/>
  <c r="Q327" i="8" s="1"/>
  <c r="M327" i="8"/>
  <c r="J327" i="8"/>
  <c r="P326" i="8"/>
  <c r="M326" i="8"/>
  <c r="J326" i="8"/>
  <c r="P325" i="8"/>
  <c r="M325" i="8"/>
  <c r="J325" i="8"/>
  <c r="O324" i="8"/>
  <c r="N324" i="8"/>
  <c r="P324" i="8" s="1"/>
  <c r="L324" i="8"/>
  <c r="K324" i="8"/>
  <c r="I324" i="8"/>
  <c r="H324" i="8"/>
  <c r="G324" i="8"/>
  <c r="F324" i="8"/>
  <c r="J324" i="8" s="1"/>
  <c r="E324" i="8"/>
  <c r="O323" i="8"/>
  <c r="O291" i="8" s="1"/>
  <c r="N323" i="8"/>
  <c r="L323" i="8"/>
  <c r="K323" i="8"/>
  <c r="M323" i="8" s="1"/>
  <c r="I323" i="8"/>
  <c r="H323" i="8"/>
  <c r="G323" i="8"/>
  <c r="F323" i="8"/>
  <c r="E323" i="8"/>
  <c r="J323" i="8" s="1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P308" i="8"/>
  <c r="Q308" i="8" s="1"/>
  <c r="M308" i="8"/>
  <c r="J308" i="8"/>
  <c r="P307" i="8"/>
  <c r="Q307" i="8" s="1"/>
  <c r="M307" i="8"/>
  <c r="J307" i="8"/>
  <c r="P306" i="8"/>
  <c r="Q306" i="8" s="1"/>
  <c r="M306" i="8"/>
  <c r="J306" i="8"/>
  <c r="P305" i="8"/>
  <c r="Q305" i="8" s="1"/>
  <c r="M305" i="8"/>
  <c r="J305" i="8"/>
  <c r="P304" i="8"/>
  <c r="Q304" i="8" s="1"/>
  <c r="M304" i="8"/>
  <c r="J304" i="8"/>
  <c r="P303" i="8"/>
  <c r="Q303" i="8" s="1"/>
  <c r="M303" i="8"/>
  <c r="J303" i="8"/>
  <c r="P302" i="8"/>
  <c r="Q302" i="8" s="1"/>
  <c r="M302" i="8"/>
  <c r="J302" i="8"/>
  <c r="P301" i="8"/>
  <c r="Q301" i="8" s="1"/>
  <c r="M301" i="8"/>
  <c r="J301" i="8"/>
  <c r="P300" i="8"/>
  <c r="O300" i="8"/>
  <c r="N300" i="8"/>
  <c r="L300" i="8"/>
  <c r="L292" i="8" s="1"/>
  <c r="K300" i="8"/>
  <c r="I300" i="8"/>
  <c r="I292" i="8" s="1"/>
  <c r="H300" i="8"/>
  <c r="H292" i="8" s="1"/>
  <c r="G300" i="8"/>
  <c r="F300" i="8"/>
  <c r="E300" i="8"/>
  <c r="O299" i="8"/>
  <c r="N299" i="8"/>
  <c r="M299" i="8"/>
  <c r="L299" i="8"/>
  <c r="K299" i="8"/>
  <c r="I299" i="8"/>
  <c r="I291" i="8" s="1"/>
  <c r="H299" i="8"/>
  <c r="G299" i="8"/>
  <c r="F299" i="8"/>
  <c r="F291" i="8" s="1"/>
  <c r="E299" i="8"/>
  <c r="E291" i="8" s="1"/>
  <c r="J291" i="8" s="1"/>
  <c r="P298" i="8"/>
  <c r="M298" i="8"/>
  <c r="J298" i="8"/>
  <c r="P297" i="8"/>
  <c r="Q297" i="8" s="1"/>
  <c r="M297" i="8"/>
  <c r="J297" i="8"/>
  <c r="P296" i="8"/>
  <c r="M296" i="8"/>
  <c r="J296" i="8"/>
  <c r="P295" i="8"/>
  <c r="M295" i="8"/>
  <c r="J295" i="8"/>
  <c r="P294" i="8"/>
  <c r="M294" i="8"/>
  <c r="J294" i="8"/>
  <c r="P293" i="8"/>
  <c r="Q293" i="8" s="1"/>
  <c r="M293" i="8"/>
  <c r="J293" i="8"/>
  <c r="O292" i="8"/>
  <c r="N292" i="8"/>
  <c r="P292" i="8" s="1"/>
  <c r="G292" i="8"/>
  <c r="F292" i="8"/>
  <c r="L291" i="8"/>
  <c r="K291" i="8"/>
  <c r="M291" i="8" s="1"/>
  <c r="H291" i="8"/>
  <c r="G291" i="8"/>
  <c r="P289" i="8"/>
  <c r="Q289" i="8" s="1"/>
  <c r="J289" i="8"/>
  <c r="P288" i="8"/>
  <c r="M288" i="8"/>
  <c r="J288" i="8"/>
  <c r="P287" i="8"/>
  <c r="M287" i="8"/>
  <c r="J287" i="8"/>
  <c r="P286" i="8"/>
  <c r="Q286" i="8" s="1"/>
  <c r="M286" i="8"/>
  <c r="J286" i="8"/>
  <c r="P285" i="8"/>
  <c r="M285" i="8"/>
  <c r="J285" i="8"/>
  <c r="P284" i="8"/>
  <c r="M284" i="8"/>
  <c r="J284" i="8"/>
  <c r="P283" i="8"/>
  <c r="Q283" i="8" s="1"/>
  <c r="M283" i="8"/>
  <c r="J283" i="8"/>
  <c r="Q282" i="8"/>
  <c r="P282" i="8"/>
  <c r="M282" i="8"/>
  <c r="J282" i="8"/>
  <c r="Q281" i="8"/>
  <c r="P281" i="8"/>
  <c r="M281" i="8"/>
  <c r="J281" i="8"/>
  <c r="Q280" i="8"/>
  <c r="P280" i="8"/>
  <c r="M280" i="8"/>
  <c r="J280" i="8"/>
  <c r="Q279" i="8"/>
  <c r="P279" i="8"/>
  <c r="M279" i="8"/>
  <c r="J279" i="8"/>
  <c r="Q278" i="8"/>
  <c r="P278" i="8"/>
  <c r="M278" i="8"/>
  <c r="J278" i="8"/>
  <c r="P277" i="8"/>
  <c r="M277" i="8"/>
  <c r="J277" i="8"/>
  <c r="P276" i="8"/>
  <c r="M276" i="8"/>
  <c r="J276" i="8"/>
  <c r="P275" i="8"/>
  <c r="M275" i="8"/>
  <c r="J275" i="8"/>
  <c r="P274" i="8"/>
  <c r="Q274" i="8" s="1"/>
  <c r="M274" i="8"/>
  <c r="J274" i="8"/>
  <c r="P273" i="8"/>
  <c r="M273" i="8"/>
  <c r="P272" i="8"/>
  <c r="M272" i="8"/>
  <c r="J272" i="8"/>
  <c r="O271" i="8"/>
  <c r="N271" i="8"/>
  <c r="L271" i="8"/>
  <c r="K271" i="8"/>
  <c r="M271" i="8" s="1"/>
  <c r="J271" i="8"/>
  <c r="I271" i="8"/>
  <c r="H271" i="8"/>
  <c r="G271" i="8"/>
  <c r="F271" i="8"/>
  <c r="E271" i="8"/>
  <c r="O270" i="8"/>
  <c r="P270" i="8" s="1"/>
  <c r="N270" i="8"/>
  <c r="L270" i="8"/>
  <c r="K270" i="8"/>
  <c r="M270" i="8" s="1"/>
  <c r="I270" i="8"/>
  <c r="H270" i="8"/>
  <c r="G270" i="8"/>
  <c r="F270" i="8"/>
  <c r="E270" i="8"/>
  <c r="Q268" i="8"/>
  <c r="P268" i="8"/>
  <c r="M268" i="8"/>
  <c r="J268" i="8"/>
  <c r="Q267" i="8"/>
  <c r="P267" i="8"/>
  <c r="M267" i="8"/>
  <c r="J267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P262" i="8"/>
  <c r="M262" i="8"/>
  <c r="J262" i="8"/>
  <c r="Q261" i="8"/>
  <c r="P261" i="8"/>
  <c r="M261" i="8"/>
  <c r="J261" i="8"/>
  <c r="Q260" i="8"/>
  <c r="P260" i="8"/>
  <c r="M260" i="8"/>
  <c r="J260" i="8"/>
  <c r="Q259" i="8"/>
  <c r="P259" i="8"/>
  <c r="M259" i="8"/>
  <c r="J259" i="8"/>
  <c r="Q258" i="8"/>
  <c r="P258" i="8"/>
  <c r="M258" i="8"/>
  <c r="J258" i="8"/>
  <c r="Q257" i="8"/>
  <c r="P257" i="8"/>
  <c r="M257" i="8"/>
  <c r="J257" i="8"/>
  <c r="Q256" i="8"/>
  <c r="P256" i="8"/>
  <c r="P246" i="8" s="1"/>
  <c r="M256" i="8"/>
  <c r="J256" i="8"/>
  <c r="Q255" i="8"/>
  <c r="P255" i="8"/>
  <c r="M255" i="8"/>
  <c r="J255" i="8"/>
  <c r="S254" i="8"/>
  <c r="P254" i="8"/>
  <c r="M254" i="8"/>
  <c r="J254" i="8"/>
  <c r="Q254" i="8" s="1"/>
  <c r="P253" i="8"/>
  <c r="M253" i="8"/>
  <c r="J253" i="8"/>
  <c r="P252" i="8"/>
  <c r="M252" i="8"/>
  <c r="J252" i="8"/>
  <c r="P251" i="8"/>
  <c r="Q251" i="8" s="1"/>
  <c r="M251" i="8"/>
  <c r="J251" i="8"/>
  <c r="P250" i="8"/>
  <c r="M250" i="8"/>
  <c r="J250" i="8"/>
  <c r="P249" i="8"/>
  <c r="M249" i="8"/>
  <c r="J249" i="8"/>
  <c r="P248" i="8"/>
  <c r="M248" i="8"/>
  <c r="J248" i="8"/>
  <c r="P247" i="8"/>
  <c r="Q247" i="8" s="1"/>
  <c r="M247" i="8"/>
  <c r="J247" i="8"/>
  <c r="O246" i="8"/>
  <c r="N246" i="8"/>
  <c r="L246" i="8"/>
  <c r="K246" i="8"/>
  <c r="I246" i="8"/>
  <c r="H246" i="8"/>
  <c r="G246" i="8"/>
  <c r="F246" i="8"/>
  <c r="J246" i="8" s="1"/>
  <c r="E246" i="8"/>
  <c r="P245" i="8"/>
  <c r="O245" i="8"/>
  <c r="N245" i="8"/>
  <c r="L245" i="8"/>
  <c r="K245" i="8"/>
  <c r="I245" i="8"/>
  <c r="H245" i="8"/>
  <c r="G245" i="8"/>
  <c r="F245" i="8"/>
  <c r="E245" i="8"/>
  <c r="P243" i="8"/>
  <c r="Q243" i="8" s="1"/>
  <c r="M243" i="8"/>
  <c r="J243" i="8"/>
  <c r="P242" i="8"/>
  <c r="Q242" i="8" s="1"/>
  <c r="M242" i="8"/>
  <c r="J242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P238" i="8"/>
  <c r="Q238" i="8" s="1"/>
  <c r="M238" i="8"/>
  <c r="J238" i="8"/>
  <c r="P237" i="8"/>
  <c r="Q237" i="8" s="1"/>
  <c r="M237" i="8"/>
  <c r="J237" i="8"/>
  <c r="P236" i="8"/>
  <c r="Q236" i="8" s="1"/>
  <c r="M236" i="8"/>
  <c r="J236" i="8"/>
  <c r="P235" i="8"/>
  <c r="Q235" i="8" s="1"/>
  <c r="M235" i="8"/>
  <c r="J235" i="8"/>
  <c r="P234" i="8"/>
  <c r="Q234" i="8" s="1"/>
  <c r="M234" i="8"/>
  <c r="J234" i="8"/>
  <c r="P233" i="8"/>
  <c r="Q233" i="8" s="1"/>
  <c r="M233" i="8"/>
  <c r="J233" i="8"/>
  <c r="P232" i="8"/>
  <c r="Q232" i="8" s="1"/>
  <c r="M232" i="8"/>
  <c r="J232" i="8"/>
  <c r="P231" i="8"/>
  <c r="O231" i="8"/>
  <c r="N231" i="8"/>
  <c r="L231" i="8"/>
  <c r="M231" i="8" s="1"/>
  <c r="K231" i="8"/>
  <c r="I231" i="8"/>
  <c r="H231" i="8"/>
  <c r="G231" i="8"/>
  <c r="F231" i="8"/>
  <c r="E231" i="8"/>
  <c r="O230" i="8"/>
  <c r="N230" i="8"/>
  <c r="P230" i="8" s="1"/>
  <c r="M230" i="8"/>
  <c r="L230" i="8"/>
  <c r="K230" i="8"/>
  <c r="I230" i="8"/>
  <c r="H230" i="8"/>
  <c r="G230" i="8"/>
  <c r="F230" i="8"/>
  <c r="J230" i="8" s="1"/>
  <c r="Q230" i="8" s="1"/>
  <c r="E230" i="8"/>
  <c r="P229" i="8"/>
  <c r="M229" i="8"/>
  <c r="J229" i="8"/>
  <c r="P228" i="8"/>
  <c r="M228" i="8"/>
  <c r="J228" i="8"/>
  <c r="P227" i="8"/>
  <c r="M227" i="8"/>
  <c r="J227" i="8"/>
  <c r="P226" i="8"/>
  <c r="Q226" i="8" s="1"/>
  <c r="M226" i="8"/>
  <c r="J226" i="8"/>
  <c r="P225" i="8"/>
  <c r="M225" i="8"/>
  <c r="J225" i="8"/>
  <c r="P224" i="8"/>
  <c r="M224" i="8"/>
  <c r="J224" i="8"/>
  <c r="P223" i="8"/>
  <c r="M223" i="8"/>
  <c r="J223" i="8"/>
  <c r="P222" i="8"/>
  <c r="Q222" i="8" s="1"/>
  <c r="M222" i="8"/>
  <c r="J222" i="8"/>
  <c r="P221" i="8"/>
  <c r="M221" i="8"/>
  <c r="J221" i="8"/>
  <c r="P220" i="8"/>
  <c r="M220" i="8"/>
  <c r="J220" i="8"/>
  <c r="P219" i="8"/>
  <c r="M219" i="8"/>
  <c r="J219" i="8"/>
  <c r="P218" i="8"/>
  <c r="Q218" i="8" s="1"/>
  <c r="M218" i="8"/>
  <c r="J218" i="8"/>
  <c r="P217" i="8"/>
  <c r="M217" i="8"/>
  <c r="J217" i="8"/>
  <c r="P216" i="8"/>
  <c r="M216" i="8"/>
  <c r="J216" i="8"/>
  <c r="P215" i="8"/>
  <c r="M215" i="8"/>
  <c r="J215" i="8"/>
  <c r="P214" i="8"/>
  <c r="Q214" i="8" s="1"/>
  <c r="M214" i="8"/>
  <c r="J214" i="8"/>
  <c r="P213" i="8"/>
  <c r="M213" i="8"/>
  <c r="J213" i="8"/>
  <c r="P212" i="8"/>
  <c r="M212" i="8"/>
  <c r="J212" i="8"/>
  <c r="P211" i="8"/>
  <c r="M211" i="8"/>
  <c r="J211" i="8"/>
  <c r="P210" i="8"/>
  <c r="Q210" i="8" s="1"/>
  <c r="M210" i="8"/>
  <c r="J210" i="8"/>
  <c r="P209" i="8"/>
  <c r="O209" i="8"/>
  <c r="N209" i="8"/>
  <c r="L209" i="8"/>
  <c r="M209" i="8" s="1"/>
  <c r="K209" i="8"/>
  <c r="I209" i="8"/>
  <c r="H209" i="8"/>
  <c r="G209" i="8"/>
  <c r="G197" i="8" s="1"/>
  <c r="F209" i="8"/>
  <c r="E209" i="8"/>
  <c r="O208" i="8"/>
  <c r="N208" i="8"/>
  <c r="L208" i="8"/>
  <c r="L196" i="8" s="1"/>
  <c r="K208" i="8"/>
  <c r="I208" i="8"/>
  <c r="H208" i="8"/>
  <c r="G208" i="8"/>
  <c r="F208" i="8"/>
  <c r="E208" i="8"/>
  <c r="Q207" i="8"/>
  <c r="P207" i="8"/>
  <c r="M207" i="8"/>
  <c r="J207" i="8"/>
  <c r="Q206" i="8"/>
  <c r="P206" i="8"/>
  <c r="M206" i="8"/>
  <c r="J206" i="8"/>
  <c r="Q205" i="8"/>
  <c r="P205" i="8"/>
  <c r="M205" i="8"/>
  <c r="J205" i="8"/>
  <c r="Q204" i="8"/>
  <c r="P204" i="8"/>
  <c r="M204" i="8"/>
  <c r="J204" i="8"/>
  <c r="Q203" i="8"/>
  <c r="P203" i="8"/>
  <c r="M203" i="8"/>
  <c r="J203" i="8"/>
  <c r="Q202" i="8"/>
  <c r="P202" i="8"/>
  <c r="M202" i="8"/>
  <c r="J202" i="8"/>
  <c r="Q201" i="8"/>
  <c r="P201" i="8"/>
  <c r="M201" i="8"/>
  <c r="J201" i="8"/>
  <c r="Q200" i="8"/>
  <c r="P200" i="8"/>
  <c r="M200" i="8"/>
  <c r="J200" i="8"/>
  <c r="O199" i="8"/>
  <c r="N199" i="8"/>
  <c r="M199" i="8"/>
  <c r="L199" i="8"/>
  <c r="K199" i="8"/>
  <c r="I199" i="8"/>
  <c r="I197" i="8" s="1"/>
  <c r="H199" i="8"/>
  <c r="G199" i="8"/>
  <c r="F199" i="8"/>
  <c r="F197" i="8" s="1"/>
  <c r="E199" i="8"/>
  <c r="E197" i="8" s="1"/>
  <c r="O198" i="8"/>
  <c r="O196" i="8" s="1"/>
  <c r="N198" i="8"/>
  <c r="L198" i="8"/>
  <c r="K198" i="8"/>
  <c r="I198" i="8"/>
  <c r="H198" i="8"/>
  <c r="G198" i="8"/>
  <c r="G196" i="8" s="1"/>
  <c r="F198" i="8"/>
  <c r="F196" i="8" s="1"/>
  <c r="E198" i="8"/>
  <c r="O197" i="8"/>
  <c r="K197" i="8"/>
  <c r="H197" i="8"/>
  <c r="I196" i="8"/>
  <c r="H196" i="8"/>
  <c r="E196" i="8"/>
  <c r="J196" i="8" s="1"/>
  <c r="P194" i="8"/>
  <c r="M194" i="8"/>
  <c r="J194" i="8"/>
  <c r="Q194" i="8" s="1"/>
  <c r="P193" i="8"/>
  <c r="M193" i="8"/>
  <c r="J193" i="8"/>
  <c r="Q193" i="8" s="1"/>
  <c r="P192" i="8"/>
  <c r="M192" i="8"/>
  <c r="J192" i="8"/>
  <c r="P191" i="8"/>
  <c r="M191" i="8"/>
  <c r="J191" i="8"/>
  <c r="P190" i="8"/>
  <c r="Q190" i="8" s="1"/>
  <c r="M190" i="8"/>
  <c r="J190" i="8"/>
  <c r="P189" i="8"/>
  <c r="M189" i="8"/>
  <c r="J189" i="8"/>
  <c r="P188" i="8"/>
  <c r="M188" i="8"/>
  <c r="J188" i="8"/>
  <c r="P187" i="8"/>
  <c r="M187" i="8"/>
  <c r="J187" i="8"/>
  <c r="P186" i="8"/>
  <c r="Q186" i="8" s="1"/>
  <c r="M186" i="8"/>
  <c r="J186" i="8"/>
  <c r="P185" i="8"/>
  <c r="M185" i="8"/>
  <c r="J185" i="8"/>
  <c r="P184" i="8"/>
  <c r="M184" i="8"/>
  <c r="J184" i="8"/>
  <c r="P183" i="8"/>
  <c r="M183" i="8"/>
  <c r="J183" i="8"/>
  <c r="P182" i="8"/>
  <c r="Q182" i="8" s="1"/>
  <c r="M182" i="8"/>
  <c r="J182" i="8"/>
  <c r="P181" i="8"/>
  <c r="M181" i="8"/>
  <c r="J181" i="8"/>
  <c r="P180" i="8"/>
  <c r="M180" i="8"/>
  <c r="J180" i="8"/>
  <c r="P179" i="8"/>
  <c r="M179" i="8"/>
  <c r="J179" i="8"/>
  <c r="P178" i="8"/>
  <c r="Q178" i="8" s="1"/>
  <c r="M178" i="8"/>
  <c r="J178" i="8"/>
  <c r="P177" i="8"/>
  <c r="M177" i="8"/>
  <c r="J177" i="8"/>
  <c r="P176" i="8"/>
  <c r="M176" i="8"/>
  <c r="J176" i="8"/>
  <c r="P175" i="8"/>
  <c r="M175" i="8"/>
  <c r="J175" i="8"/>
  <c r="P174" i="8"/>
  <c r="Q174" i="8" s="1"/>
  <c r="M174" i="8"/>
  <c r="J174" i="8"/>
  <c r="P173" i="8"/>
  <c r="M173" i="8"/>
  <c r="J173" i="8"/>
  <c r="P172" i="8"/>
  <c r="M172" i="8"/>
  <c r="J172" i="8"/>
  <c r="P171" i="8"/>
  <c r="M171" i="8"/>
  <c r="J171" i="8"/>
  <c r="P170" i="8"/>
  <c r="Q170" i="8" s="1"/>
  <c r="M170" i="8"/>
  <c r="J170" i="8"/>
  <c r="P169" i="8"/>
  <c r="M169" i="8"/>
  <c r="J169" i="8"/>
  <c r="P168" i="8"/>
  <c r="M168" i="8"/>
  <c r="J168" i="8"/>
  <c r="P167" i="8"/>
  <c r="M167" i="8"/>
  <c r="J167" i="8"/>
  <c r="P166" i="8"/>
  <c r="Q166" i="8" s="1"/>
  <c r="M166" i="8"/>
  <c r="J166" i="8"/>
  <c r="P165" i="8"/>
  <c r="M165" i="8"/>
  <c r="J165" i="8"/>
  <c r="P164" i="8"/>
  <c r="Q164" i="8" s="1"/>
  <c r="M164" i="8"/>
  <c r="J164" i="8"/>
  <c r="Q163" i="8"/>
  <c r="P163" i="8"/>
  <c r="M163" i="8"/>
  <c r="J163" i="8"/>
  <c r="O162" i="8"/>
  <c r="N162" i="8"/>
  <c r="P162" i="8" s="1"/>
  <c r="M162" i="8"/>
  <c r="L162" i="8"/>
  <c r="K162" i="8"/>
  <c r="I162" i="8"/>
  <c r="H162" i="8"/>
  <c r="G162" i="8"/>
  <c r="F162" i="8"/>
  <c r="E162" i="8"/>
  <c r="J162" i="8" s="1"/>
  <c r="Q162" i="8" s="1"/>
  <c r="O161" i="8"/>
  <c r="N161" i="8"/>
  <c r="P161" i="8" s="1"/>
  <c r="L161" i="8"/>
  <c r="K161" i="8"/>
  <c r="M161" i="8" s="1"/>
  <c r="I161" i="8"/>
  <c r="H161" i="8"/>
  <c r="G161" i="8"/>
  <c r="F161" i="8"/>
  <c r="J161" i="8" s="1"/>
  <c r="E161" i="8"/>
  <c r="P159" i="8"/>
  <c r="M159" i="8"/>
  <c r="J159" i="8"/>
  <c r="P158" i="8"/>
  <c r="Q158" i="8" s="1"/>
  <c r="M158" i="8"/>
  <c r="J158" i="8"/>
  <c r="P157" i="8"/>
  <c r="M157" i="8"/>
  <c r="J157" i="8"/>
  <c r="P156" i="8"/>
  <c r="M156" i="8"/>
  <c r="J156" i="8"/>
  <c r="P155" i="8"/>
  <c r="M155" i="8"/>
  <c r="J155" i="8"/>
  <c r="P154" i="8"/>
  <c r="Q154" i="8" s="1"/>
  <c r="M154" i="8"/>
  <c r="J154" i="8"/>
  <c r="P153" i="8"/>
  <c r="Q153" i="8" s="1"/>
  <c r="M153" i="8"/>
  <c r="J153" i="8"/>
  <c r="Q152" i="8"/>
  <c r="S152" i="8" s="1"/>
  <c r="P152" i="8"/>
  <c r="M152" i="8"/>
  <c r="J152" i="8"/>
  <c r="O151" i="8"/>
  <c r="N151" i="8"/>
  <c r="P151" i="8" s="1"/>
  <c r="M151" i="8"/>
  <c r="L151" i="8"/>
  <c r="K151" i="8"/>
  <c r="I151" i="8"/>
  <c r="H151" i="8"/>
  <c r="G151" i="8"/>
  <c r="F151" i="8"/>
  <c r="E151" i="8"/>
  <c r="J151" i="8" s="1"/>
  <c r="Q151" i="8" s="1"/>
  <c r="O150" i="8"/>
  <c r="N150" i="8"/>
  <c r="P150" i="8" s="1"/>
  <c r="M150" i="8"/>
  <c r="L150" i="8"/>
  <c r="K150" i="8"/>
  <c r="I150" i="8"/>
  <c r="H150" i="8"/>
  <c r="G150" i="8"/>
  <c r="F150" i="8"/>
  <c r="E150" i="8"/>
  <c r="J150" i="8" s="1"/>
  <c r="Q150" i="8" s="1"/>
  <c r="P148" i="8"/>
  <c r="Q148" i="8" s="1"/>
  <c r="M148" i="8"/>
  <c r="J148" i="8"/>
  <c r="P147" i="8"/>
  <c r="M147" i="8"/>
  <c r="J147" i="8"/>
  <c r="P146" i="8"/>
  <c r="M146" i="8"/>
  <c r="J146" i="8"/>
  <c r="P145" i="8"/>
  <c r="M145" i="8"/>
  <c r="J145" i="8"/>
  <c r="P144" i="8"/>
  <c r="Q144" i="8" s="1"/>
  <c r="M144" i="8"/>
  <c r="J144" i="8"/>
  <c r="P143" i="8"/>
  <c r="M143" i="8"/>
  <c r="J143" i="8"/>
  <c r="P142" i="8"/>
  <c r="M142" i="8"/>
  <c r="J142" i="8"/>
  <c r="P141" i="8"/>
  <c r="M141" i="8"/>
  <c r="J141" i="8"/>
  <c r="P140" i="8"/>
  <c r="Q140" i="8" s="1"/>
  <c r="M140" i="8"/>
  <c r="J140" i="8"/>
  <c r="P139" i="8"/>
  <c r="M139" i="8"/>
  <c r="J139" i="8"/>
  <c r="O138" i="8"/>
  <c r="N138" i="8"/>
  <c r="P138" i="8" s="1"/>
  <c r="L138" i="8"/>
  <c r="K138" i="8"/>
  <c r="M138" i="8" s="1"/>
  <c r="I138" i="8"/>
  <c r="H138" i="8"/>
  <c r="G138" i="8"/>
  <c r="F138" i="8"/>
  <c r="J138" i="8" s="1"/>
  <c r="E138" i="8"/>
  <c r="O137" i="8"/>
  <c r="P137" i="8" s="1"/>
  <c r="N137" i="8"/>
  <c r="L137" i="8"/>
  <c r="K137" i="8"/>
  <c r="M137" i="8" s="1"/>
  <c r="I137" i="8"/>
  <c r="H137" i="8"/>
  <c r="G137" i="8"/>
  <c r="F137" i="8"/>
  <c r="E137" i="8"/>
  <c r="J137" i="8" s="1"/>
  <c r="P135" i="8"/>
  <c r="Q135" i="8" s="1"/>
  <c r="M135" i="8"/>
  <c r="J135" i="8"/>
  <c r="P134" i="8"/>
  <c r="Q134" i="8" s="1"/>
  <c r="M134" i="8"/>
  <c r="J134" i="8"/>
  <c r="P133" i="8"/>
  <c r="Q133" i="8" s="1"/>
  <c r="M133" i="8"/>
  <c r="J133" i="8"/>
  <c r="P132" i="8"/>
  <c r="Q132" i="8" s="1"/>
  <c r="M132" i="8"/>
  <c r="J132" i="8"/>
  <c r="P131" i="8"/>
  <c r="Q131" i="8" s="1"/>
  <c r="M131" i="8"/>
  <c r="J131" i="8"/>
  <c r="P130" i="8"/>
  <c r="Q130" i="8" s="1"/>
  <c r="M130" i="8"/>
  <c r="J130" i="8"/>
  <c r="Q129" i="8"/>
  <c r="P129" i="8"/>
  <c r="M129" i="8"/>
  <c r="J129" i="8"/>
  <c r="P128" i="8"/>
  <c r="Q128" i="8" s="1"/>
  <c r="M128" i="8"/>
  <c r="J128" i="8"/>
  <c r="P127" i="8"/>
  <c r="Q127" i="8" s="1"/>
  <c r="M127" i="8"/>
  <c r="J127" i="8"/>
  <c r="P126" i="8"/>
  <c r="Q126" i="8" s="1"/>
  <c r="M126" i="8"/>
  <c r="J126" i="8"/>
  <c r="P125" i="8"/>
  <c r="Q125" i="8" s="1"/>
  <c r="M125" i="8"/>
  <c r="J125" i="8"/>
  <c r="P124" i="8"/>
  <c r="Q124" i="8" s="1"/>
  <c r="M124" i="8"/>
  <c r="J124" i="8"/>
  <c r="P123" i="8"/>
  <c r="Q123" i="8" s="1"/>
  <c r="M123" i="8"/>
  <c r="J123" i="8"/>
  <c r="P122" i="8"/>
  <c r="Q122" i="8" s="1"/>
  <c r="M122" i="8"/>
  <c r="J122" i="8"/>
  <c r="P121" i="8"/>
  <c r="Q121" i="8" s="1"/>
  <c r="M121" i="8"/>
  <c r="J121" i="8"/>
  <c r="P120" i="8"/>
  <c r="Q120" i="8" s="1"/>
  <c r="M120" i="8"/>
  <c r="J120" i="8"/>
  <c r="P119" i="8"/>
  <c r="O119" i="8"/>
  <c r="N119" i="8"/>
  <c r="L119" i="8"/>
  <c r="M119" i="8" s="1"/>
  <c r="K119" i="8"/>
  <c r="I119" i="8"/>
  <c r="H119" i="8"/>
  <c r="G119" i="8"/>
  <c r="F119" i="8"/>
  <c r="E119" i="8"/>
  <c r="J119" i="8" s="1"/>
  <c r="O118" i="8"/>
  <c r="N118" i="8"/>
  <c r="P118" i="8" s="1"/>
  <c r="M118" i="8"/>
  <c r="L118" i="8"/>
  <c r="K118" i="8"/>
  <c r="I118" i="8"/>
  <c r="H118" i="8"/>
  <c r="G118" i="8"/>
  <c r="F118" i="8"/>
  <c r="E118" i="8"/>
  <c r="J118" i="8" s="1"/>
  <c r="P116" i="8"/>
  <c r="Q116" i="8" s="1"/>
  <c r="M116" i="8"/>
  <c r="J116" i="8"/>
  <c r="P115" i="8"/>
  <c r="Q115" i="8" s="1"/>
  <c r="M115" i="8"/>
  <c r="J115" i="8"/>
  <c r="P114" i="8"/>
  <c r="Q114" i="8" s="1"/>
  <c r="M114" i="8"/>
  <c r="J114" i="8"/>
  <c r="P113" i="8"/>
  <c r="Q113" i="8" s="1"/>
  <c r="M113" i="8"/>
  <c r="J113" i="8"/>
  <c r="O112" i="8"/>
  <c r="N112" i="8"/>
  <c r="P112" i="8" s="1"/>
  <c r="L112" i="8"/>
  <c r="K112" i="8"/>
  <c r="M112" i="8" s="1"/>
  <c r="I112" i="8"/>
  <c r="H112" i="8"/>
  <c r="G112" i="8"/>
  <c r="F112" i="8"/>
  <c r="J112" i="8" s="1"/>
  <c r="E112" i="8"/>
  <c r="O111" i="8"/>
  <c r="P111" i="8" s="1"/>
  <c r="N111" i="8"/>
  <c r="L111" i="8"/>
  <c r="K111" i="8"/>
  <c r="M111" i="8" s="1"/>
  <c r="I111" i="8"/>
  <c r="H111" i="8"/>
  <c r="G111" i="8"/>
  <c r="F111" i="8"/>
  <c r="E111" i="8"/>
  <c r="J111" i="8" s="1"/>
  <c r="P109" i="8"/>
  <c r="Q109" i="8" s="1"/>
  <c r="M109" i="8"/>
  <c r="J109" i="8"/>
  <c r="P108" i="8"/>
  <c r="Q108" i="8" s="1"/>
  <c r="M108" i="8"/>
  <c r="J108" i="8"/>
  <c r="P107" i="8"/>
  <c r="Q107" i="8" s="1"/>
  <c r="M107" i="8"/>
  <c r="J107" i="8"/>
  <c r="P106" i="8"/>
  <c r="Q106" i="8" s="1"/>
  <c r="M106" i="8"/>
  <c r="J106" i="8"/>
  <c r="P105" i="8"/>
  <c r="Q105" i="8" s="1"/>
  <c r="M105" i="8"/>
  <c r="J105" i="8"/>
  <c r="P104" i="8"/>
  <c r="Q104" i="8" s="1"/>
  <c r="M104" i="8"/>
  <c r="J104" i="8"/>
  <c r="P103" i="8"/>
  <c r="Q103" i="8" s="1"/>
  <c r="M103" i="8"/>
  <c r="J103" i="8"/>
  <c r="P102" i="8"/>
  <c r="Q102" i="8" s="1"/>
  <c r="M102" i="8"/>
  <c r="J102" i="8"/>
  <c r="P101" i="8"/>
  <c r="Q101" i="8" s="1"/>
  <c r="M101" i="8"/>
  <c r="J101" i="8"/>
  <c r="P100" i="8"/>
  <c r="Q100" i="8" s="1"/>
  <c r="M100" i="8"/>
  <c r="J100" i="8"/>
  <c r="P99" i="8"/>
  <c r="O99" i="8"/>
  <c r="N99" i="8"/>
  <c r="L99" i="8"/>
  <c r="M99" i="8" s="1"/>
  <c r="K99" i="8"/>
  <c r="I99" i="8"/>
  <c r="H99" i="8"/>
  <c r="G99" i="8"/>
  <c r="F99" i="8"/>
  <c r="E99" i="8"/>
  <c r="J99" i="8" s="1"/>
  <c r="O98" i="8"/>
  <c r="N98" i="8"/>
  <c r="P98" i="8" s="1"/>
  <c r="M98" i="8"/>
  <c r="L98" i="8"/>
  <c r="K98" i="8"/>
  <c r="I98" i="8"/>
  <c r="H98" i="8"/>
  <c r="G98" i="8"/>
  <c r="F98" i="8"/>
  <c r="E98" i="8"/>
  <c r="J98" i="8" s="1"/>
  <c r="P96" i="8"/>
  <c r="Q96" i="8" s="1"/>
  <c r="M96" i="8"/>
  <c r="J96" i="8"/>
  <c r="P95" i="8"/>
  <c r="Q95" i="8" s="1"/>
  <c r="M95" i="8"/>
  <c r="J95" i="8"/>
  <c r="P94" i="8"/>
  <c r="Q94" i="8" s="1"/>
  <c r="M94" i="8"/>
  <c r="J94" i="8"/>
  <c r="P93" i="8"/>
  <c r="Q93" i="8" s="1"/>
  <c r="M93" i="8"/>
  <c r="J93" i="8"/>
  <c r="P92" i="8"/>
  <c r="Q92" i="8" s="1"/>
  <c r="S92" i="8" s="1"/>
  <c r="M92" i="8"/>
  <c r="N88" i="8" s="1"/>
  <c r="P88" i="8" s="1"/>
  <c r="J92" i="8"/>
  <c r="P91" i="8"/>
  <c r="Q91" i="8" s="1"/>
  <c r="S91" i="8" s="1"/>
  <c r="M91" i="8"/>
  <c r="J91" i="8"/>
  <c r="P90" i="8"/>
  <c r="Q90" i="8" s="1"/>
  <c r="M90" i="8"/>
  <c r="J90" i="8"/>
  <c r="P89" i="8"/>
  <c r="Q89" i="8" s="1"/>
  <c r="M89" i="8"/>
  <c r="J89" i="8"/>
  <c r="O88" i="8"/>
  <c r="L88" i="8"/>
  <c r="M88" i="8" s="1"/>
  <c r="K88" i="8"/>
  <c r="I88" i="8"/>
  <c r="H88" i="8"/>
  <c r="G88" i="8"/>
  <c r="F88" i="8"/>
  <c r="E88" i="8"/>
  <c r="J88" i="8" s="1"/>
  <c r="O87" i="8"/>
  <c r="N87" i="8"/>
  <c r="P87" i="8" s="1"/>
  <c r="M87" i="8"/>
  <c r="L87" i="8"/>
  <c r="K87" i="8"/>
  <c r="I87" i="8"/>
  <c r="H87" i="8"/>
  <c r="G87" i="8"/>
  <c r="F87" i="8"/>
  <c r="E87" i="8"/>
  <c r="J87" i="8" s="1"/>
  <c r="P85" i="8"/>
  <c r="Q85" i="8" s="1"/>
  <c r="M85" i="8"/>
  <c r="J85" i="8"/>
  <c r="P84" i="8"/>
  <c r="Q84" i="8" s="1"/>
  <c r="M84" i="8"/>
  <c r="J84" i="8"/>
  <c r="P83" i="8"/>
  <c r="Q83" i="8" s="1"/>
  <c r="M83" i="8"/>
  <c r="J83" i="8"/>
  <c r="P82" i="8"/>
  <c r="Q82" i="8" s="1"/>
  <c r="M82" i="8"/>
  <c r="J82" i="8"/>
  <c r="P81" i="8"/>
  <c r="Q81" i="8" s="1"/>
  <c r="M81" i="8"/>
  <c r="J81" i="8"/>
  <c r="P80" i="8"/>
  <c r="Q80" i="8" s="1"/>
  <c r="M80" i="8"/>
  <c r="J80" i="8"/>
  <c r="P79" i="8"/>
  <c r="Q79" i="8" s="1"/>
  <c r="M79" i="8"/>
  <c r="J79" i="8"/>
  <c r="P78" i="8"/>
  <c r="Q78" i="8" s="1"/>
  <c r="M78" i="8"/>
  <c r="J78" i="8"/>
  <c r="P77" i="8"/>
  <c r="Q77" i="8" s="1"/>
  <c r="M77" i="8"/>
  <c r="J77" i="8"/>
  <c r="P76" i="8"/>
  <c r="Q76" i="8" s="1"/>
  <c r="M76" i="8"/>
  <c r="J76" i="8"/>
  <c r="P75" i="8"/>
  <c r="Q75" i="8" s="1"/>
  <c r="M75" i="8"/>
  <c r="J75" i="8"/>
  <c r="P74" i="8"/>
  <c r="Q74" i="8" s="1"/>
  <c r="M74" i="8"/>
  <c r="J74" i="8"/>
  <c r="P73" i="8"/>
  <c r="Q73" i="8" s="1"/>
  <c r="M73" i="8"/>
  <c r="J73" i="8"/>
  <c r="P72" i="8"/>
  <c r="Q72" i="8" s="1"/>
  <c r="M72" i="8"/>
  <c r="J72" i="8"/>
  <c r="P71" i="8"/>
  <c r="Q71" i="8" s="1"/>
  <c r="M71" i="8"/>
  <c r="J71" i="8"/>
  <c r="P70" i="8"/>
  <c r="Q70" i="8" s="1"/>
  <c r="M70" i="8"/>
  <c r="J70" i="8"/>
  <c r="Q69" i="8"/>
  <c r="P69" i="8"/>
  <c r="M69" i="8"/>
  <c r="J69" i="8"/>
  <c r="P68" i="8"/>
  <c r="Q68" i="8" s="1"/>
  <c r="M68" i="8"/>
  <c r="J68" i="8"/>
  <c r="P67" i="8"/>
  <c r="Q67" i="8" s="1"/>
  <c r="M67" i="8"/>
  <c r="J67" i="8"/>
  <c r="P66" i="8"/>
  <c r="Q66" i="8" s="1"/>
  <c r="M66" i="8"/>
  <c r="J66" i="8"/>
  <c r="P65" i="8"/>
  <c r="Q65" i="8" s="1"/>
  <c r="M65" i="8"/>
  <c r="J65" i="8"/>
  <c r="P64" i="8"/>
  <c r="Q64" i="8" s="1"/>
  <c r="M64" i="8"/>
  <c r="J64" i="8"/>
  <c r="P63" i="8"/>
  <c r="Q63" i="8" s="1"/>
  <c r="M63" i="8"/>
  <c r="J63" i="8"/>
  <c r="P62" i="8"/>
  <c r="Q62" i="8" s="1"/>
  <c r="M62" i="8"/>
  <c r="J62" i="8"/>
  <c r="O61" i="8"/>
  <c r="N61" i="8"/>
  <c r="P61" i="8" s="1"/>
  <c r="Q61" i="8" s="1"/>
  <c r="L61" i="8"/>
  <c r="K61" i="8"/>
  <c r="M61" i="8" s="1"/>
  <c r="I61" i="8"/>
  <c r="H61" i="8"/>
  <c r="G61" i="8"/>
  <c r="F61" i="8"/>
  <c r="J61" i="8" s="1"/>
  <c r="E61" i="8"/>
  <c r="O60" i="8"/>
  <c r="P60" i="8" s="1"/>
  <c r="N60" i="8"/>
  <c r="L60" i="8"/>
  <c r="K60" i="8"/>
  <c r="M60" i="8" s="1"/>
  <c r="I60" i="8"/>
  <c r="H60" i="8"/>
  <c r="G60" i="8"/>
  <c r="F60" i="8"/>
  <c r="E60" i="8"/>
  <c r="J60" i="8" s="1"/>
  <c r="P58" i="8"/>
  <c r="Q58" i="8" s="1"/>
  <c r="M58" i="8"/>
  <c r="J58" i="8"/>
  <c r="P57" i="8"/>
  <c r="Q57" i="8" s="1"/>
  <c r="M57" i="8"/>
  <c r="J57" i="8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Q52" i="8"/>
  <c r="S52" i="8" s="1"/>
  <c r="P52" i="8"/>
  <c r="M52" i="8"/>
  <c r="J52" i="8"/>
  <c r="P51" i="8"/>
  <c r="Q51" i="8" s="1"/>
  <c r="S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M45" i="8" s="1"/>
  <c r="J47" i="8"/>
  <c r="J46" i="8"/>
  <c r="Q46" i="8" s="1"/>
  <c r="P45" i="8"/>
  <c r="Q45" i="8" s="1"/>
  <c r="O45" i="8"/>
  <c r="N45" i="8"/>
  <c r="L45" i="8"/>
  <c r="K45" i="8"/>
  <c r="I45" i="8"/>
  <c r="H45" i="8"/>
  <c r="J45" i="8" s="1"/>
  <c r="E45" i="8"/>
  <c r="P44" i="8"/>
  <c r="Q44" i="8" s="1"/>
  <c r="M44" i="8"/>
  <c r="J44" i="8"/>
  <c r="P43" i="8"/>
  <c r="Q43" i="8" s="1"/>
  <c r="M43" i="8"/>
  <c r="J43" i="8"/>
  <c r="O42" i="8"/>
  <c r="P42" i="8" s="1"/>
  <c r="N42" i="8"/>
  <c r="L42" i="8"/>
  <c r="K42" i="8"/>
  <c r="M42" i="8" s="1"/>
  <c r="I42" i="8"/>
  <c r="H42" i="8"/>
  <c r="G42" i="8"/>
  <c r="F42" i="8"/>
  <c r="E42" i="8"/>
  <c r="J42" i="8" s="1"/>
  <c r="P41" i="8"/>
  <c r="O41" i="8"/>
  <c r="N41" i="8"/>
  <c r="L41" i="8"/>
  <c r="M41" i="8" s="1"/>
  <c r="K41" i="8"/>
  <c r="I41" i="8"/>
  <c r="H41" i="8"/>
  <c r="G41" i="8"/>
  <c r="F41" i="8"/>
  <c r="E41" i="8"/>
  <c r="J41" i="8" s="1"/>
  <c r="Q39" i="8"/>
  <c r="P39" i="8"/>
  <c r="M39" i="8"/>
  <c r="J39" i="8"/>
  <c r="Q38" i="8"/>
  <c r="P38" i="8"/>
  <c r="M38" i="8"/>
  <c r="J38" i="8"/>
  <c r="Q37" i="8"/>
  <c r="P37" i="8"/>
  <c r="M37" i="8"/>
  <c r="J37" i="8"/>
  <c r="Q36" i="8"/>
  <c r="P36" i="8"/>
  <c r="M36" i="8"/>
  <c r="J36" i="8"/>
  <c r="Q35" i="8"/>
  <c r="P35" i="8"/>
  <c r="M35" i="8"/>
  <c r="J35" i="8"/>
  <c r="Q34" i="8"/>
  <c r="P34" i="8"/>
  <c r="M34" i="8"/>
  <c r="J34" i="8"/>
  <c r="Q33" i="8"/>
  <c r="P33" i="8"/>
  <c r="M33" i="8"/>
  <c r="J33" i="8"/>
  <c r="Q32" i="8"/>
  <c r="P32" i="8"/>
  <c r="M32" i="8"/>
  <c r="J32" i="8"/>
  <c r="Q31" i="8"/>
  <c r="P31" i="8"/>
  <c r="M31" i="8"/>
  <c r="J31" i="8"/>
  <c r="Q30" i="8"/>
  <c r="P30" i="8"/>
  <c r="M30" i="8"/>
  <c r="J30" i="8"/>
  <c r="Q29" i="8"/>
  <c r="P29" i="8"/>
  <c r="M29" i="8"/>
  <c r="J29" i="8"/>
  <c r="Q28" i="8"/>
  <c r="P28" i="8"/>
  <c r="M28" i="8"/>
  <c r="J28" i="8"/>
  <c r="Q27" i="8"/>
  <c r="P27" i="8"/>
  <c r="M27" i="8"/>
  <c r="J27" i="8"/>
  <c r="Q26" i="8"/>
  <c r="P26" i="8"/>
  <c r="M26" i="8"/>
  <c r="J26" i="8"/>
  <c r="Q25" i="8"/>
  <c r="P25" i="8"/>
  <c r="M25" i="8"/>
  <c r="J25" i="8"/>
  <c r="Q24" i="8"/>
  <c r="Q22" i="8" s="1"/>
  <c r="P24" i="8"/>
  <c r="M24" i="8"/>
  <c r="M22" i="8" s="1"/>
  <c r="J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P21" i="8"/>
  <c r="Q21" i="8" s="1"/>
  <c r="M21" i="8"/>
  <c r="J21" i="8"/>
  <c r="P20" i="8"/>
  <c r="Q20" i="8" s="1"/>
  <c r="M20" i="8"/>
  <c r="J20" i="8"/>
  <c r="P19" i="8"/>
  <c r="Q19" i="8" s="1"/>
  <c r="M19" i="8"/>
  <c r="J19" i="8"/>
  <c r="P18" i="8"/>
  <c r="Q18" i="8" s="1"/>
  <c r="M18" i="8"/>
  <c r="J18" i="8"/>
  <c r="P17" i="8"/>
  <c r="Q17" i="8" s="1"/>
  <c r="S17" i="8" s="1"/>
  <c r="M17" i="8"/>
  <c r="J17" i="8"/>
  <c r="Q16" i="8"/>
  <c r="S16" i="8" s="1"/>
  <c r="P16" i="8"/>
  <c r="M16" i="8"/>
  <c r="J16" i="8"/>
  <c r="Q15" i="8"/>
  <c r="P15" i="8"/>
  <c r="M15" i="8"/>
  <c r="J15" i="8"/>
  <c r="Q14" i="8"/>
  <c r="P14" i="8"/>
  <c r="M14" i="8"/>
  <c r="J14" i="8"/>
  <c r="Q13" i="8"/>
  <c r="P13" i="8"/>
  <c r="M13" i="8"/>
  <c r="J13" i="8"/>
  <c r="Q12" i="8"/>
  <c r="P12" i="8"/>
  <c r="M12" i="8"/>
  <c r="J12" i="8"/>
  <c r="Q11" i="8"/>
  <c r="P11" i="8"/>
  <c r="M11" i="8"/>
  <c r="J11" i="8"/>
  <c r="Q10" i="8"/>
  <c r="P10" i="8"/>
  <c r="M10" i="8"/>
  <c r="J10" i="8"/>
  <c r="O9" i="8"/>
  <c r="N9" i="8"/>
  <c r="P9" i="8" s="1"/>
  <c r="M9" i="8"/>
  <c r="L9" i="8"/>
  <c r="K9" i="8"/>
  <c r="I9" i="8"/>
  <c r="I7" i="8" s="1"/>
  <c r="I5" i="8" s="1"/>
  <c r="H9" i="8"/>
  <c r="G9" i="8"/>
  <c r="F9" i="8"/>
  <c r="F7" i="8" s="1"/>
  <c r="F5" i="8" s="1"/>
  <c r="E9" i="8"/>
  <c r="E7" i="8" s="1"/>
  <c r="O8" i="8"/>
  <c r="O6" i="8" s="1"/>
  <c r="O4" i="8" s="1"/>
  <c r="N8" i="8"/>
  <c r="N6" i="8" s="1"/>
  <c r="L8" i="8"/>
  <c r="K8" i="8"/>
  <c r="M8" i="8" s="1"/>
  <c r="I8" i="8"/>
  <c r="H8" i="8"/>
  <c r="G8" i="8"/>
  <c r="G6" i="8" s="1"/>
  <c r="G4" i="8" s="1"/>
  <c r="F8" i="8"/>
  <c r="F6" i="8" s="1"/>
  <c r="F4" i="8" s="1"/>
  <c r="E8" i="8"/>
  <c r="O7" i="8"/>
  <c r="O5" i="8" s="1"/>
  <c r="L7" i="8"/>
  <c r="K7" i="8"/>
  <c r="M7" i="8" s="1"/>
  <c r="H7" i="8"/>
  <c r="H5" i="8" s="1"/>
  <c r="G7" i="8"/>
  <c r="G5" i="8" s="1"/>
  <c r="L6" i="8"/>
  <c r="L4" i="8" s="1"/>
  <c r="I6" i="8"/>
  <c r="I4" i="8" s="1"/>
  <c r="H6" i="8"/>
  <c r="H4" i="8" s="1"/>
  <c r="E6" i="8"/>
  <c r="E4" i="8" s="1"/>
  <c r="J61" i="9"/>
  <c r="P61" i="9"/>
  <c r="O61" i="9"/>
  <c r="N61" i="9"/>
  <c r="L61" i="9"/>
  <c r="M61" i="9" s="1"/>
  <c r="K61" i="9"/>
  <c r="I61" i="9"/>
  <c r="H61" i="9"/>
  <c r="G61" i="9"/>
  <c r="F61" i="9"/>
  <c r="E61" i="9"/>
  <c r="O61" i="2"/>
  <c r="N61" i="2"/>
  <c r="L61" i="2"/>
  <c r="K61" i="2"/>
  <c r="I61" i="2"/>
  <c r="H61" i="2"/>
  <c r="G61" i="2"/>
  <c r="F61" i="2"/>
  <c r="E61" i="2"/>
  <c r="O61" i="1"/>
  <c r="N61" i="1"/>
  <c r="L61" i="1"/>
  <c r="K61" i="1"/>
  <c r="I61" i="1"/>
  <c r="H61" i="1"/>
  <c r="F61" i="1"/>
  <c r="E61" i="1"/>
  <c r="G61" i="1"/>
  <c r="Q9" i="3" l="1"/>
  <c r="Q119" i="3"/>
  <c r="J6" i="3"/>
  <c r="L5" i="3"/>
  <c r="Q61" i="3"/>
  <c r="S69" i="3"/>
  <c r="S91" i="3"/>
  <c r="S92" i="3"/>
  <c r="Q98" i="3"/>
  <c r="Q87" i="3"/>
  <c r="Q198" i="3"/>
  <c r="M6" i="3"/>
  <c r="Q6" i="3" s="1"/>
  <c r="Q8" i="3"/>
  <c r="Q42" i="3"/>
  <c r="Q60" i="3"/>
  <c r="S68" i="3"/>
  <c r="S80" i="3"/>
  <c r="S81" i="3"/>
  <c r="Q99" i="3"/>
  <c r="Q151" i="3"/>
  <c r="P196" i="3"/>
  <c r="Q47" i="3"/>
  <c r="Q106" i="3"/>
  <c r="J119" i="3"/>
  <c r="Q120" i="3"/>
  <c r="S120" i="3" s="1"/>
  <c r="Q137" i="3"/>
  <c r="E196" i="3"/>
  <c r="J196" i="3" s="1"/>
  <c r="J198" i="3"/>
  <c r="J199" i="3"/>
  <c r="Q200" i="3"/>
  <c r="Q204" i="3"/>
  <c r="Q326" i="3"/>
  <c r="Q338" i="3"/>
  <c r="L6" i="3"/>
  <c r="L4" i="3" s="1"/>
  <c r="K7" i="3"/>
  <c r="O7" i="3"/>
  <c r="O5" i="3" s="1"/>
  <c r="J8" i="3"/>
  <c r="Q89" i="3"/>
  <c r="Q101" i="3"/>
  <c r="Q105" i="3"/>
  <c r="Q109" i="3"/>
  <c r="Q133" i="3"/>
  <c r="M199" i="3"/>
  <c r="K197" i="3"/>
  <c r="M197" i="3" s="1"/>
  <c r="P199" i="3"/>
  <c r="Q203" i="3"/>
  <c r="Q207" i="3"/>
  <c r="Q213" i="3"/>
  <c r="Q217" i="3"/>
  <c r="Q221" i="3"/>
  <c r="Q225" i="3"/>
  <c r="S209" i="3" s="1"/>
  <c r="Q229" i="3"/>
  <c r="Q273" i="3"/>
  <c r="Q277" i="3"/>
  <c r="S277" i="3" s="1"/>
  <c r="S282" i="3"/>
  <c r="P323" i="3"/>
  <c r="Q323" i="3" s="1"/>
  <c r="M324" i="3"/>
  <c r="K292" i="3"/>
  <c r="M292" i="3" s="1"/>
  <c r="Q292" i="3" s="1"/>
  <c r="Q90" i="3"/>
  <c r="Q102" i="3"/>
  <c r="J118" i="3"/>
  <c r="Q118" i="3" s="1"/>
  <c r="Q130" i="3"/>
  <c r="S128" i="3" s="1"/>
  <c r="Q134" i="3"/>
  <c r="Q153" i="3"/>
  <c r="S153" i="3" s="1"/>
  <c r="Q250" i="3"/>
  <c r="E292" i="3"/>
  <c r="J292" i="3" s="1"/>
  <c r="J300" i="3"/>
  <c r="Q330" i="3"/>
  <c r="Q334" i="3"/>
  <c r="Q342" i="3"/>
  <c r="Q346" i="3"/>
  <c r="Q350" i="3"/>
  <c r="N5" i="3"/>
  <c r="P5" i="3" s="1"/>
  <c r="J98" i="3"/>
  <c r="Q100" i="3"/>
  <c r="Q104" i="3"/>
  <c r="Q108" i="3"/>
  <c r="P111" i="3"/>
  <c r="Q111" i="3" s="1"/>
  <c r="Q121" i="3"/>
  <c r="S121" i="3" s="1"/>
  <c r="Q132" i="3"/>
  <c r="J150" i="3"/>
  <c r="Q150" i="3" s="1"/>
  <c r="Q152" i="3"/>
  <c r="S152" i="3" s="1"/>
  <c r="Q164" i="3"/>
  <c r="S164" i="3" s="1"/>
  <c r="Q194" i="3"/>
  <c r="S192" i="3" s="1"/>
  <c r="K196" i="3"/>
  <c r="M196" i="3" s="1"/>
  <c r="P197" i="3"/>
  <c r="L197" i="3"/>
  <c r="Q202" i="3"/>
  <c r="Q206" i="3"/>
  <c r="P208" i="3"/>
  <c r="Q208" i="3" s="1"/>
  <c r="J270" i="3"/>
  <c r="Q270" i="3"/>
  <c r="Q285" i="3"/>
  <c r="S283" i="3" s="1"/>
  <c r="Q296" i="3"/>
  <c r="J299" i="3"/>
  <c r="P299" i="3"/>
  <c r="Q299" i="3" s="1"/>
  <c r="N291" i="3"/>
  <c r="P291" i="3" s="1"/>
  <c r="Q291" i="3" s="1"/>
  <c r="Q212" i="3"/>
  <c r="Q216" i="3"/>
  <c r="Q220" i="3"/>
  <c r="Q224" i="3"/>
  <c r="Q228" i="3"/>
  <c r="J231" i="3"/>
  <c r="Q231" i="3" s="1"/>
  <c r="J245" i="3"/>
  <c r="M246" i="3"/>
  <c r="Q246" i="3" s="1"/>
  <c r="Q249" i="3"/>
  <c r="Q253" i="3"/>
  <c r="S253" i="3" s="1"/>
  <c r="Q272" i="3"/>
  <c r="Q276" i="3"/>
  <c r="S276" i="3" s="1"/>
  <c r="Q284" i="3"/>
  <c r="Q288" i="3"/>
  <c r="Q295" i="3"/>
  <c r="Q324" i="3"/>
  <c r="Q325" i="3"/>
  <c r="Q329" i="3"/>
  <c r="Q333" i="3"/>
  <c r="Q337" i="3"/>
  <c r="Q341" i="3"/>
  <c r="Q345" i="3"/>
  <c r="Q349" i="3"/>
  <c r="Q211" i="3"/>
  <c r="Q215" i="3"/>
  <c r="Q219" i="3"/>
  <c r="Q223" i="3"/>
  <c r="Q227" i="3"/>
  <c r="M245" i="3"/>
  <c r="Q245" i="3" s="1"/>
  <c r="Q248" i="3"/>
  <c r="Q252" i="3"/>
  <c r="P271" i="3"/>
  <c r="Q271" i="3" s="1"/>
  <c r="Q275" i="3"/>
  <c r="Q287" i="3"/>
  <c r="Q294" i="3"/>
  <c r="Q298" i="3"/>
  <c r="M300" i="3"/>
  <c r="Q300" i="3" s="1"/>
  <c r="Q328" i="3"/>
  <c r="Q332" i="3"/>
  <c r="Q336" i="3"/>
  <c r="Q340" i="3"/>
  <c r="Q344" i="3"/>
  <c r="Q348" i="3"/>
  <c r="Q352" i="3"/>
  <c r="S69" i="4"/>
  <c r="G4" i="4"/>
  <c r="O4" i="4"/>
  <c r="H5" i="4"/>
  <c r="Q10" i="4"/>
  <c r="Q14" i="4"/>
  <c r="Q17" i="4"/>
  <c r="S17" i="4" s="1"/>
  <c r="Q27" i="4"/>
  <c r="Q31" i="4"/>
  <c r="Q35" i="4"/>
  <c r="Q39" i="4"/>
  <c r="Q41" i="4"/>
  <c r="Q52" i="4"/>
  <c r="Q99" i="4"/>
  <c r="Q112" i="4"/>
  <c r="S128" i="4"/>
  <c r="P6" i="4"/>
  <c r="N4" i="4"/>
  <c r="P4" i="4" s="1"/>
  <c r="I4" i="4"/>
  <c r="Q88" i="4"/>
  <c r="Q162" i="4"/>
  <c r="J6" i="4"/>
  <c r="E5" i="4"/>
  <c r="J5" i="4" s="1"/>
  <c r="J7" i="4"/>
  <c r="L6" i="4"/>
  <c r="L4" i="4" s="1"/>
  <c r="M8" i="4"/>
  <c r="Q8" i="4" s="1"/>
  <c r="P9" i="4"/>
  <c r="O7" i="4"/>
  <c r="O5" i="4" s="1"/>
  <c r="Q13" i="4"/>
  <c r="M23" i="4"/>
  <c r="Q26" i="4"/>
  <c r="Q22" i="4" s="1"/>
  <c r="Q30" i="4"/>
  <c r="Q34" i="4"/>
  <c r="Q38" i="4"/>
  <c r="P45" i="4"/>
  <c r="Q45" i="4" s="1"/>
  <c r="Q47" i="4"/>
  <c r="S51" i="4"/>
  <c r="Q55" i="4"/>
  <c r="Q71" i="4"/>
  <c r="Q75" i="4"/>
  <c r="Q79" i="4"/>
  <c r="S81" i="4"/>
  <c r="Q91" i="4"/>
  <c r="S91" i="4" s="1"/>
  <c r="Q103" i="4"/>
  <c r="Q107" i="4"/>
  <c r="J118" i="4"/>
  <c r="Q118" i="4" s="1"/>
  <c r="Q131" i="4"/>
  <c r="Q135" i="4"/>
  <c r="J138" i="4"/>
  <c r="J150" i="4"/>
  <c r="Q150" i="4"/>
  <c r="J198" i="4"/>
  <c r="S129" i="4"/>
  <c r="M6" i="4"/>
  <c r="F5" i="4"/>
  <c r="J9" i="4"/>
  <c r="M9" i="4"/>
  <c r="K7" i="4"/>
  <c r="Q12" i="4"/>
  <c r="Q16" i="4"/>
  <c r="S16" i="4" s="1"/>
  <c r="M22" i="4"/>
  <c r="Q25" i="4"/>
  <c r="Q23" i="4" s="1"/>
  <c r="Q29" i="4"/>
  <c r="Q33" i="4"/>
  <c r="Q37" i="4"/>
  <c r="Q54" i="4"/>
  <c r="P55" i="13" s="1"/>
  <c r="Q58" i="4"/>
  <c r="J61" i="4"/>
  <c r="Q61" i="4" s="1"/>
  <c r="Q70" i="4"/>
  <c r="S68" i="4" s="1"/>
  <c r="Q74" i="4"/>
  <c r="Q78" i="4"/>
  <c r="J87" i="4"/>
  <c r="Q87" i="4"/>
  <c r="Q90" i="4"/>
  <c r="S92" i="4"/>
  <c r="Q102" i="4"/>
  <c r="Q106" i="4"/>
  <c r="Q119" i="4"/>
  <c r="Q120" i="4"/>
  <c r="S120" i="4" s="1"/>
  <c r="Q130" i="4"/>
  <c r="Q134" i="4"/>
  <c r="Q138" i="4"/>
  <c r="Q151" i="4"/>
  <c r="Q152" i="4"/>
  <c r="S152" i="4" s="1"/>
  <c r="J161" i="4"/>
  <c r="Q161" i="4" s="1"/>
  <c r="Q231" i="4"/>
  <c r="Q159" i="4"/>
  <c r="Q175" i="4"/>
  <c r="Q183" i="4"/>
  <c r="Q187" i="4"/>
  <c r="J197" i="4"/>
  <c r="J208" i="4"/>
  <c r="Q246" i="4"/>
  <c r="I291" i="4"/>
  <c r="P300" i="4"/>
  <c r="N292" i="4"/>
  <c r="P292" i="4" s="1"/>
  <c r="Q330" i="4"/>
  <c r="Q338" i="4"/>
  <c r="Q346" i="4"/>
  <c r="J8" i="4"/>
  <c r="Q158" i="4"/>
  <c r="Q166" i="4"/>
  <c r="S164" i="4" s="1"/>
  <c r="Q170" i="4"/>
  <c r="Q174" i="4"/>
  <c r="Q178" i="4"/>
  <c r="Q182" i="4"/>
  <c r="Q186" i="4"/>
  <c r="Q190" i="4"/>
  <c r="E196" i="4"/>
  <c r="J196" i="4" s="1"/>
  <c r="J199" i="4"/>
  <c r="P199" i="4"/>
  <c r="Q199" i="4" s="1"/>
  <c r="N197" i="4"/>
  <c r="P197" i="4" s="1"/>
  <c r="P245" i="4"/>
  <c r="Q296" i="4"/>
  <c r="P299" i="4"/>
  <c r="Q299" i="4" s="1"/>
  <c r="N291" i="4"/>
  <c r="P291" i="4" s="1"/>
  <c r="Q167" i="4"/>
  <c r="Q171" i="4"/>
  <c r="Q179" i="4"/>
  <c r="Q191" i="4"/>
  <c r="S191" i="4" s="1"/>
  <c r="M198" i="4"/>
  <c r="K196" i="4"/>
  <c r="M196" i="4" s="1"/>
  <c r="Q250" i="4"/>
  <c r="S282" i="4"/>
  <c r="E291" i="4"/>
  <c r="J291" i="4" s="1"/>
  <c r="J300" i="4"/>
  <c r="Q326" i="4"/>
  <c r="Q334" i="4"/>
  <c r="Q342" i="4"/>
  <c r="Q350" i="4"/>
  <c r="Q157" i="4"/>
  <c r="Q165" i="4"/>
  <c r="Q169" i="4"/>
  <c r="Q173" i="4"/>
  <c r="Q177" i="4"/>
  <c r="Q181" i="4"/>
  <c r="Q185" i="4"/>
  <c r="Q189" i="4"/>
  <c r="Q192" i="4"/>
  <c r="S192" i="4" s="1"/>
  <c r="M197" i="4"/>
  <c r="P198" i="4"/>
  <c r="N196" i="4"/>
  <c r="P196" i="4" s="1"/>
  <c r="M245" i="4"/>
  <c r="J270" i="4"/>
  <c r="Q270" i="4" s="1"/>
  <c r="L292" i="4"/>
  <c r="L5" i="4" s="1"/>
  <c r="P208" i="4"/>
  <c r="J209" i="4"/>
  <c r="Q209" i="4" s="1"/>
  <c r="S209" i="4" s="1"/>
  <c r="Q212" i="4"/>
  <c r="Q216" i="4"/>
  <c r="Q220" i="4"/>
  <c r="Q224" i="4"/>
  <c r="Q228" i="4"/>
  <c r="M246" i="4"/>
  <c r="Q249" i="4"/>
  <c r="Q253" i="4"/>
  <c r="S253" i="4" s="1"/>
  <c r="Q272" i="4"/>
  <c r="Q295" i="4"/>
  <c r="Q325" i="4"/>
  <c r="Q329" i="4"/>
  <c r="Q333" i="4"/>
  <c r="Q337" i="4"/>
  <c r="Q341" i="4"/>
  <c r="Q345" i="4"/>
  <c r="Q349" i="4"/>
  <c r="Q211" i="4"/>
  <c r="Q215" i="4"/>
  <c r="Q219" i="4"/>
  <c r="Q223" i="4"/>
  <c r="Q227" i="4"/>
  <c r="P230" i="4"/>
  <c r="Q230" i="4" s="1"/>
  <c r="J245" i="4"/>
  <c r="Q248" i="4"/>
  <c r="Q252" i="4"/>
  <c r="M271" i="4"/>
  <c r="Q271" i="4" s="1"/>
  <c r="Q294" i="4"/>
  <c r="Q298" i="4"/>
  <c r="M324" i="4"/>
  <c r="Q324" i="4" s="1"/>
  <c r="Q328" i="4"/>
  <c r="Q332" i="4"/>
  <c r="Q336" i="4"/>
  <c r="Q340" i="4"/>
  <c r="Q344" i="4"/>
  <c r="Q348" i="4"/>
  <c r="Q352" i="4"/>
  <c r="Q41" i="5"/>
  <c r="S80" i="5"/>
  <c r="S192" i="5"/>
  <c r="M324" i="5"/>
  <c r="Q324" i="5" s="1"/>
  <c r="K292" i="5"/>
  <c r="M292" i="5" s="1"/>
  <c r="G5" i="5"/>
  <c r="H7" i="5"/>
  <c r="H5" i="5" s="1"/>
  <c r="Q20" i="5"/>
  <c r="Q49" i="5"/>
  <c r="M45" i="5"/>
  <c r="Q66" i="5"/>
  <c r="Q84" i="5"/>
  <c r="Q121" i="5"/>
  <c r="Q125" i="5"/>
  <c r="Q150" i="5"/>
  <c r="Q162" i="5"/>
  <c r="Q326" i="5"/>
  <c r="Q334" i="5"/>
  <c r="Q338" i="5"/>
  <c r="Q346" i="5"/>
  <c r="Q350" i="5"/>
  <c r="E6" i="5"/>
  <c r="I6" i="5"/>
  <c r="I4" i="5" s="1"/>
  <c r="E7" i="5"/>
  <c r="J9" i="5"/>
  <c r="I7" i="5"/>
  <c r="I5" i="5" s="1"/>
  <c r="Q19" i="5"/>
  <c r="S17" i="5" s="1"/>
  <c r="Q44" i="5"/>
  <c r="R45" i="13" s="1"/>
  <c r="Q45" i="13" s="1"/>
  <c r="Q98" i="5"/>
  <c r="Q141" i="5"/>
  <c r="Q145" i="5"/>
  <c r="Q153" i="5"/>
  <c r="Q157" i="5"/>
  <c r="Q161" i="5"/>
  <c r="Q165" i="5"/>
  <c r="S163" i="5" s="1"/>
  <c r="Q169" i="5"/>
  <c r="Q173" i="5"/>
  <c r="Q177" i="5"/>
  <c r="Q181" i="5"/>
  <c r="Q185" i="5"/>
  <c r="Q189" i="5"/>
  <c r="S254" i="5"/>
  <c r="Q270" i="5"/>
  <c r="E292" i="5"/>
  <c r="J292" i="5" s="1"/>
  <c r="J300" i="5"/>
  <c r="O291" i="5"/>
  <c r="O4" i="5" s="1"/>
  <c r="P323" i="5"/>
  <c r="Q323" i="5" s="1"/>
  <c r="P7" i="5"/>
  <c r="N5" i="5"/>
  <c r="S81" i="5"/>
  <c r="Q118" i="5"/>
  <c r="Q271" i="5"/>
  <c r="S283" i="5"/>
  <c r="L4" i="5"/>
  <c r="O5" i="5"/>
  <c r="M9" i="5"/>
  <c r="Q9" i="5" s="1"/>
  <c r="Q24" i="5"/>
  <c r="Q22" i="5" s="1"/>
  <c r="Q62" i="5"/>
  <c r="Q113" i="5"/>
  <c r="Q231" i="5"/>
  <c r="Q330" i="5"/>
  <c r="Q342" i="5"/>
  <c r="H4" i="5"/>
  <c r="M7" i="5"/>
  <c r="K5" i="5"/>
  <c r="M5" i="5" s="1"/>
  <c r="F6" i="5"/>
  <c r="F4" i="5" s="1"/>
  <c r="J8" i="5"/>
  <c r="P8" i="5"/>
  <c r="Q8" i="5" s="1"/>
  <c r="N6" i="5"/>
  <c r="Q18" i="5"/>
  <c r="S16" i="5" s="1"/>
  <c r="P42" i="5"/>
  <c r="Q42" i="5" s="1"/>
  <c r="Q43" i="5"/>
  <c r="J45" i="5"/>
  <c r="Q45" i="5" s="1"/>
  <c r="E41" i="5"/>
  <c r="J41" i="5" s="1"/>
  <c r="Q88" i="5"/>
  <c r="Q93" i="5"/>
  <c r="S91" i="5" s="1"/>
  <c r="Q119" i="5"/>
  <c r="J137" i="5"/>
  <c r="Q137" i="5"/>
  <c r="S152" i="5"/>
  <c r="K196" i="5"/>
  <c r="G196" i="5"/>
  <c r="G4" i="5" s="1"/>
  <c r="M209" i="5"/>
  <c r="Q209" i="5" s="1"/>
  <c r="S209" i="5" s="1"/>
  <c r="K197" i="5"/>
  <c r="M197" i="5" s="1"/>
  <c r="Q197" i="5" s="1"/>
  <c r="Q48" i="5"/>
  <c r="R49" i="13" s="1"/>
  <c r="Q65" i="5"/>
  <c r="Q83" i="5"/>
  <c r="Q92" i="5"/>
  <c r="S92" i="5" s="1"/>
  <c r="Q96" i="5"/>
  <c r="Q116" i="5"/>
  <c r="Q124" i="5"/>
  <c r="S120" i="5" s="1"/>
  <c r="Q128" i="5"/>
  <c r="S128" i="5" s="1"/>
  <c r="Q140" i="5"/>
  <c r="Q144" i="5"/>
  <c r="Q148" i="5"/>
  <c r="Q156" i="5"/>
  <c r="Q164" i="5"/>
  <c r="S164" i="5" s="1"/>
  <c r="Q168" i="5"/>
  <c r="Q172" i="5"/>
  <c r="Q176" i="5"/>
  <c r="Q180" i="5"/>
  <c r="Q184" i="5"/>
  <c r="Q188" i="5"/>
  <c r="J196" i="5"/>
  <c r="E197" i="5"/>
  <c r="J197" i="5" s="1"/>
  <c r="J199" i="5"/>
  <c r="Q199" i="5" s="1"/>
  <c r="J208" i="5"/>
  <c r="Q230" i="5"/>
  <c r="Q234" i="5"/>
  <c r="Q238" i="5"/>
  <c r="Q242" i="5"/>
  <c r="Q248" i="5"/>
  <c r="P246" i="5"/>
  <c r="Q246" i="5" s="1"/>
  <c r="Q273" i="5"/>
  <c r="Q277" i="5"/>
  <c r="S277" i="5" s="1"/>
  <c r="Q292" i="5"/>
  <c r="Q51" i="5"/>
  <c r="S51" i="5" s="1"/>
  <c r="J60" i="5"/>
  <c r="Q60" i="5" s="1"/>
  <c r="Q64" i="5"/>
  <c r="Q68" i="5"/>
  <c r="S68" i="5" s="1"/>
  <c r="Q82" i="5"/>
  <c r="Q95" i="5"/>
  <c r="J99" i="5"/>
  <c r="Q99" i="5" s="1"/>
  <c r="J111" i="5"/>
  <c r="Q111" i="5" s="1"/>
  <c r="Q115" i="5"/>
  <c r="J119" i="5"/>
  <c r="Q123" i="5"/>
  <c r="Q127" i="5"/>
  <c r="P138" i="5"/>
  <c r="Q138" i="5" s="1"/>
  <c r="Q139" i="5"/>
  <c r="Q143" i="5"/>
  <c r="Q147" i="5"/>
  <c r="J151" i="5"/>
  <c r="Q151" i="5" s="1"/>
  <c r="Q155" i="5"/>
  <c r="Q159" i="5"/>
  <c r="Q167" i="5"/>
  <c r="Q171" i="5"/>
  <c r="Q175" i="5"/>
  <c r="Q179" i="5"/>
  <c r="Q183" i="5"/>
  <c r="Q187" i="5"/>
  <c r="Q191" i="5"/>
  <c r="S191" i="5" s="1"/>
  <c r="J198" i="5"/>
  <c r="P198" i="5"/>
  <c r="N196" i="5"/>
  <c r="P196" i="5" s="1"/>
  <c r="M208" i="5"/>
  <c r="Q233" i="5"/>
  <c r="Q237" i="5"/>
  <c r="Q241" i="5"/>
  <c r="Q247" i="5"/>
  <c r="P245" i="5"/>
  <c r="Q245" i="5" s="1"/>
  <c r="Q251" i="5"/>
  <c r="Q276" i="5"/>
  <c r="S276" i="5" s="1"/>
  <c r="Q285" i="5"/>
  <c r="Q296" i="5"/>
  <c r="J299" i="5"/>
  <c r="P299" i="5"/>
  <c r="N291" i="5"/>
  <c r="P291" i="5" s="1"/>
  <c r="Q291" i="5" s="1"/>
  <c r="Q213" i="5"/>
  <c r="Q217" i="5"/>
  <c r="Q221" i="5"/>
  <c r="Q225" i="5"/>
  <c r="Q229" i="5"/>
  <c r="Q250" i="5"/>
  <c r="J270" i="5"/>
  <c r="Q284" i="5"/>
  <c r="S282" i="5" s="1"/>
  <c r="Q288" i="5"/>
  <c r="Q295" i="5"/>
  <c r="Q325" i="5"/>
  <c r="Q329" i="5"/>
  <c r="Q333" i="5"/>
  <c r="Q337" i="5"/>
  <c r="Q341" i="5"/>
  <c r="Q345" i="5"/>
  <c r="Q349" i="5"/>
  <c r="P208" i="5"/>
  <c r="J209" i="5"/>
  <c r="Q212" i="5"/>
  <c r="Q216" i="5"/>
  <c r="Q220" i="5"/>
  <c r="Q224" i="5"/>
  <c r="Q228" i="5"/>
  <c r="M246" i="5"/>
  <c r="Q249" i="5"/>
  <c r="Q253" i="5"/>
  <c r="S253" i="5" s="1"/>
  <c r="Q272" i="5"/>
  <c r="Q287" i="5"/>
  <c r="Q294" i="5"/>
  <c r="Q298" i="5"/>
  <c r="M300" i="5"/>
  <c r="Q300" i="5" s="1"/>
  <c r="Q328" i="5"/>
  <c r="Q332" i="5"/>
  <c r="Q336" i="5"/>
  <c r="Q340" i="5"/>
  <c r="Q344" i="5"/>
  <c r="Q348" i="5"/>
  <c r="Q352" i="5"/>
  <c r="Q42" i="10"/>
  <c r="Q88" i="10"/>
  <c r="Q151" i="10"/>
  <c r="L5" i="10"/>
  <c r="K4" i="10"/>
  <c r="M4" i="10" s="1"/>
  <c r="S81" i="10"/>
  <c r="S120" i="10"/>
  <c r="S164" i="10"/>
  <c r="Q60" i="10"/>
  <c r="S92" i="10"/>
  <c r="Q111" i="10"/>
  <c r="Q138" i="10"/>
  <c r="S163" i="10"/>
  <c r="S191" i="10"/>
  <c r="P6" i="10"/>
  <c r="P199" i="10"/>
  <c r="N197" i="10"/>
  <c r="P197" i="10" s="1"/>
  <c r="P22" i="10"/>
  <c r="Q52" i="10"/>
  <c r="S52" i="10" s="1"/>
  <c r="Q161" i="10"/>
  <c r="J199" i="10"/>
  <c r="Q245" i="10"/>
  <c r="Q11" i="10"/>
  <c r="Q15" i="10"/>
  <c r="Q27" i="10"/>
  <c r="Q87" i="10"/>
  <c r="J6" i="10"/>
  <c r="J8" i="10"/>
  <c r="Q8" i="10" s="1"/>
  <c r="Q31" i="10"/>
  <c r="Q35" i="10"/>
  <c r="Q39" i="10"/>
  <c r="J138" i="10"/>
  <c r="Q192" i="10"/>
  <c r="S192" i="10" s="1"/>
  <c r="M197" i="10"/>
  <c r="P198" i="10"/>
  <c r="N196" i="10"/>
  <c r="P196" i="10" s="1"/>
  <c r="J231" i="10"/>
  <c r="J270" i="10"/>
  <c r="Q270" i="10" s="1"/>
  <c r="Q287" i="10"/>
  <c r="E291" i="10"/>
  <c r="I291" i="10"/>
  <c r="J300" i="10"/>
  <c r="P300" i="10"/>
  <c r="Q300" i="10" s="1"/>
  <c r="N292" i="10"/>
  <c r="P292" i="10" s="1"/>
  <c r="Q292" i="10" s="1"/>
  <c r="Q326" i="10"/>
  <c r="Q330" i="10"/>
  <c r="Q334" i="10"/>
  <c r="Q338" i="10"/>
  <c r="Q342" i="10"/>
  <c r="Q346" i="10"/>
  <c r="Q350" i="10"/>
  <c r="F4" i="10"/>
  <c r="I5" i="10"/>
  <c r="N7" i="10"/>
  <c r="O7" i="10"/>
  <c r="O5" i="10" s="1"/>
  <c r="Q10" i="10"/>
  <c r="Q14" i="10"/>
  <c r="J22" i="10"/>
  <c r="M23" i="10"/>
  <c r="Q26" i="10"/>
  <c r="Q30" i="10"/>
  <c r="Q22" i="10" s="1"/>
  <c r="Q34" i="10"/>
  <c r="Q38" i="10"/>
  <c r="I41" i="10"/>
  <c r="J41" i="10" s="1"/>
  <c r="Q41" i="10" s="1"/>
  <c r="Q47" i="10"/>
  <c r="Q69" i="10"/>
  <c r="S69" i="10" s="1"/>
  <c r="Q129" i="10"/>
  <c r="S129" i="10" s="1"/>
  <c r="L197" i="10"/>
  <c r="M208" i="10"/>
  <c r="Q208" i="10" s="1"/>
  <c r="S208" i="10" s="1"/>
  <c r="Q213" i="10"/>
  <c r="Q217" i="10"/>
  <c r="Q221" i="10"/>
  <c r="Q225" i="10"/>
  <c r="Q229" i="10"/>
  <c r="Q231" i="10"/>
  <c r="Q254" i="10"/>
  <c r="S254" i="10" s="1"/>
  <c r="S282" i="10"/>
  <c r="Q286" i="10"/>
  <c r="Q296" i="10"/>
  <c r="J299" i="10"/>
  <c r="P299" i="10"/>
  <c r="Q299" i="10" s="1"/>
  <c r="N291" i="10"/>
  <c r="P291" i="10" s="1"/>
  <c r="E5" i="10"/>
  <c r="J7" i="10"/>
  <c r="L6" i="10"/>
  <c r="L4" i="10" s="1"/>
  <c r="G7" i="10"/>
  <c r="G5" i="10" s="1"/>
  <c r="M9" i="10"/>
  <c r="Q9" i="10" s="1"/>
  <c r="K7" i="10"/>
  <c r="Q13" i="10"/>
  <c r="Q25" i="10"/>
  <c r="Q29" i="10"/>
  <c r="Q33" i="10"/>
  <c r="Q37" i="10"/>
  <c r="P99" i="10"/>
  <c r="Q99" i="10" s="1"/>
  <c r="J112" i="10"/>
  <c r="Q112" i="10" s="1"/>
  <c r="P119" i="10"/>
  <c r="Q119" i="10" s="1"/>
  <c r="M150" i="10"/>
  <c r="Q150" i="10" s="1"/>
  <c r="G196" i="10"/>
  <c r="J196" i="10" s="1"/>
  <c r="M198" i="10"/>
  <c r="K196" i="10"/>
  <c r="M196" i="10" s="1"/>
  <c r="J197" i="10"/>
  <c r="J208" i="10"/>
  <c r="J230" i="10"/>
  <c r="Q250" i="10"/>
  <c r="Q285" i="10"/>
  <c r="S283" i="10" s="1"/>
  <c r="J209" i="10"/>
  <c r="Q209" i="10" s="1"/>
  <c r="S209" i="10" s="1"/>
  <c r="Q212" i="10"/>
  <c r="Q216" i="10"/>
  <c r="Q220" i="10"/>
  <c r="Q224" i="10"/>
  <c r="Q228" i="10"/>
  <c r="M246" i="10"/>
  <c r="Q246" i="10" s="1"/>
  <c r="Q249" i="10"/>
  <c r="Q253" i="10"/>
  <c r="S253" i="10" s="1"/>
  <c r="Q272" i="10"/>
  <c r="Q295" i="10"/>
  <c r="Q325" i="10"/>
  <c r="Q329" i="10"/>
  <c r="Q333" i="10"/>
  <c r="Q337" i="10"/>
  <c r="Q341" i="10"/>
  <c r="Q345" i="10"/>
  <c r="Q349" i="10"/>
  <c r="Q211" i="10"/>
  <c r="Q215" i="10"/>
  <c r="Q219" i="10"/>
  <c r="Q223" i="10"/>
  <c r="Q227" i="10"/>
  <c r="P230" i="10"/>
  <c r="Q230" i="10" s="1"/>
  <c r="J245" i="10"/>
  <c r="Q248" i="10"/>
  <c r="Q252" i="10"/>
  <c r="M271" i="10"/>
  <c r="Q271" i="10" s="1"/>
  <c r="Q294" i="10"/>
  <c r="Q298" i="10"/>
  <c r="M324" i="10"/>
  <c r="Q324" i="10" s="1"/>
  <c r="Q328" i="10"/>
  <c r="Q332" i="10"/>
  <c r="Q336" i="10"/>
  <c r="Q340" i="10"/>
  <c r="Q344" i="10"/>
  <c r="Q348" i="10"/>
  <c r="Q352" i="10"/>
  <c r="Q138" i="6"/>
  <c r="J7" i="6"/>
  <c r="Q198" i="6"/>
  <c r="Q9" i="6"/>
  <c r="S17" i="6"/>
  <c r="S52" i="6"/>
  <c r="Q61" i="6"/>
  <c r="S69" i="6"/>
  <c r="Q98" i="6"/>
  <c r="S191" i="6"/>
  <c r="S209" i="6"/>
  <c r="Q41" i="6"/>
  <c r="Q45" i="6"/>
  <c r="Q8" i="6"/>
  <c r="S16" i="6"/>
  <c r="Q23" i="6"/>
  <c r="S51" i="6"/>
  <c r="S68" i="6"/>
  <c r="Q88" i="6"/>
  <c r="Q99" i="6"/>
  <c r="Q197" i="6"/>
  <c r="Q208" i="6"/>
  <c r="S208" i="6" s="1"/>
  <c r="M324" i="6"/>
  <c r="K292" i="6"/>
  <c r="M292" i="6" s="1"/>
  <c r="Q24" i="6"/>
  <c r="Q22" i="6" s="1"/>
  <c r="Q103" i="6"/>
  <c r="Q131" i="6"/>
  <c r="S129" i="6" s="1"/>
  <c r="Q135" i="6"/>
  <c r="J162" i="6"/>
  <c r="Q162" i="6" s="1"/>
  <c r="Q163" i="6"/>
  <c r="S163" i="6" s="1"/>
  <c r="N196" i="6"/>
  <c r="P196" i="6" s="1"/>
  <c r="M198" i="6"/>
  <c r="E292" i="6"/>
  <c r="J292" i="6" s="1"/>
  <c r="Q292" i="6" s="1"/>
  <c r="J300" i="6"/>
  <c r="Q325" i="6"/>
  <c r="Q333" i="6"/>
  <c r="Q341" i="6"/>
  <c r="K4" i="6"/>
  <c r="M4" i="6" s="1"/>
  <c r="N5" i="6"/>
  <c r="P5" i="6" s="1"/>
  <c r="E6" i="6"/>
  <c r="L7" i="6"/>
  <c r="L5" i="6" s="1"/>
  <c r="J9" i="6"/>
  <c r="E41" i="6"/>
  <c r="J41" i="6" s="1"/>
  <c r="Q102" i="6"/>
  <c r="Q106" i="6"/>
  <c r="J118" i="6"/>
  <c r="Q118" i="6" s="1"/>
  <c r="J119" i="6"/>
  <c r="Q120" i="6"/>
  <c r="S120" i="6" s="1"/>
  <c r="Q130" i="6"/>
  <c r="S128" i="6" s="1"/>
  <c r="Q134" i="6"/>
  <c r="Q137" i="6"/>
  <c r="Q153" i="6"/>
  <c r="S153" i="6" s="1"/>
  <c r="E196" i="6"/>
  <c r="J196" i="6" s="1"/>
  <c r="J198" i="6"/>
  <c r="Q200" i="6"/>
  <c r="Q204" i="6"/>
  <c r="Q249" i="6"/>
  <c r="Q253" i="6"/>
  <c r="S253" i="6" s="1"/>
  <c r="P323" i="6"/>
  <c r="Q323" i="6" s="1"/>
  <c r="Q111" i="6"/>
  <c r="S282" i="6"/>
  <c r="Q107" i="6"/>
  <c r="J161" i="6"/>
  <c r="Q161" i="6" s="1"/>
  <c r="Q193" i="6"/>
  <c r="Q201" i="6"/>
  <c r="Q205" i="6"/>
  <c r="Q329" i="6"/>
  <c r="Q337" i="6"/>
  <c r="Q345" i="6"/>
  <c r="Q349" i="6"/>
  <c r="N6" i="6"/>
  <c r="Q101" i="6"/>
  <c r="Q105" i="6"/>
  <c r="Q109" i="6"/>
  <c r="M119" i="6"/>
  <c r="Q119" i="6" s="1"/>
  <c r="Q133" i="6"/>
  <c r="J199" i="6"/>
  <c r="M199" i="6"/>
  <c r="K197" i="6"/>
  <c r="M197" i="6" s="1"/>
  <c r="P199" i="6"/>
  <c r="Q203" i="6"/>
  <c r="Q207" i="6"/>
  <c r="Q213" i="6"/>
  <c r="Q217" i="6"/>
  <c r="Q221" i="6"/>
  <c r="Q225" i="6"/>
  <c r="Q229" i="6"/>
  <c r="Q273" i="6"/>
  <c r="Q277" i="6"/>
  <c r="S277" i="6" s="1"/>
  <c r="Q285" i="6"/>
  <c r="Q295" i="6"/>
  <c r="J299" i="6"/>
  <c r="P299" i="6"/>
  <c r="Q299" i="6" s="1"/>
  <c r="N291" i="6"/>
  <c r="P291" i="6" s="1"/>
  <c r="Q291" i="6" s="1"/>
  <c r="Q212" i="6"/>
  <c r="Q216" i="6"/>
  <c r="Q220" i="6"/>
  <c r="Q224" i="6"/>
  <c r="Q228" i="6"/>
  <c r="J231" i="6"/>
  <c r="Q231" i="6" s="1"/>
  <c r="J245" i="6"/>
  <c r="M246" i="6"/>
  <c r="Q252" i="6"/>
  <c r="M270" i="6"/>
  <c r="Q270" i="6" s="1"/>
  <c r="Q276" i="6"/>
  <c r="S276" i="6" s="1"/>
  <c r="Q284" i="6"/>
  <c r="Q288" i="6"/>
  <c r="Q294" i="6"/>
  <c r="Q298" i="6"/>
  <c r="Q324" i="6"/>
  <c r="Q328" i="6"/>
  <c r="Q332" i="6"/>
  <c r="Q336" i="6"/>
  <c r="Q340" i="6"/>
  <c r="Q344" i="6"/>
  <c r="Q348" i="6"/>
  <c r="Q352" i="6"/>
  <c r="Q211" i="6"/>
  <c r="Q215" i="6"/>
  <c r="Q219" i="6"/>
  <c r="Q223" i="6"/>
  <c r="Q227" i="6"/>
  <c r="M245" i="6"/>
  <c r="Q245" i="6" s="1"/>
  <c r="Q248" i="6"/>
  <c r="Q246" i="6"/>
  <c r="P271" i="6"/>
  <c r="Q271" i="6" s="1"/>
  <c r="Q272" i="6"/>
  <c r="Q287" i="6"/>
  <c r="S283" i="6" s="1"/>
  <c r="Q293" i="6"/>
  <c r="Q297" i="6"/>
  <c r="M300" i="6"/>
  <c r="Q300" i="6" s="1"/>
  <c r="Q327" i="6"/>
  <c r="Q331" i="6"/>
  <c r="Q335" i="6"/>
  <c r="Q339" i="6"/>
  <c r="Q343" i="6"/>
  <c r="Q347" i="6"/>
  <c r="Q351" i="6"/>
  <c r="Q8" i="7"/>
  <c r="Q45" i="7"/>
  <c r="S51" i="7"/>
  <c r="S52" i="7"/>
  <c r="Q231" i="7"/>
  <c r="Q9" i="7"/>
  <c r="Q42" i="7"/>
  <c r="Q41" i="7"/>
  <c r="S69" i="7"/>
  <c r="S81" i="7"/>
  <c r="Q138" i="7"/>
  <c r="Q151" i="7"/>
  <c r="M324" i="7"/>
  <c r="K292" i="7"/>
  <c r="M292" i="7" s="1"/>
  <c r="Q92" i="7"/>
  <c r="S92" i="7" s="1"/>
  <c r="J118" i="7"/>
  <c r="Q118" i="7" s="1"/>
  <c r="Q137" i="7"/>
  <c r="J199" i="7"/>
  <c r="Q200" i="7"/>
  <c r="Q204" i="7"/>
  <c r="Q250" i="7"/>
  <c r="E292" i="7"/>
  <c r="J292" i="7" s="1"/>
  <c r="Q292" i="7" s="1"/>
  <c r="J300" i="7"/>
  <c r="Q330" i="7"/>
  <c r="Q338" i="7"/>
  <c r="Q342" i="7"/>
  <c r="Q346" i="7"/>
  <c r="F6" i="7"/>
  <c r="F4" i="7" s="1"/>
  <c r="J6" i="7"/>
  <c r="N6" i="7"/>
  <c r="E7" i="7"/>
  <c r="Q91" i="7"/>
  <c r="S91" i="7" s="1"/>
  <c r="Q101" i="7"/>
  <c r="Q105" i="7"/>
  <c r="Q109" i="7"/>
  <c r="J119" i="7"/>
  <c r="Q119" i="7" s="1"/>
  <c r="Q133" i="7"/>
  <c r="M199" i="7"/>
  <c r="K197" i="7"/>
  <c r="P199" i="7"/>
  <c r="Q203" i="7"/>
  <c r="Q207" i="7"/>
  <c r="Q213" i="7"/>
  <c r="Q217" i="7"/>
  <c r="Q221" i="7"/>
  <c r="Q225" i="7"/>
  <c r="S209" i="7" s="1"/>
  <c r="Q229" i="7"/>
  <c r="Q273" i="7"/>
  <c r="Q277" i="7"/>
  <c r="S277" i="7" s="1"/>
  <c r="S282" i="7"/>
  <c r="P323" i="7"/>
  <c r="Q323" i="7" s="1"/>
  <c r="Q99" i="7"/>
  <c r="Q102" i="7"/>
  <c r="Q106" i="7"/>
  <c r="Q120" i="7"/>
  <c r="S120" i="7" s="1"/>
  <c r="Q130" i="7"/>
  <c r="S128" i="7" s="1"/>
  <c r="Q134" i="7"/>
  <c r="Q153" i="7"/>
  <c r="S153" i="7" s="1"/>
  <c r="E196" i="7"/>
  <c r="J196" i="7" s="1"/>
  <c r="J198" i="7"/>
  <c r="Q198" i="7" s="1"/>
  <c r="Q326" i="7"/>
  <c r="Q334" i="7"/>
  <c r="Q350" i="7"/>
  <c r="K6" i="7"/>
  <c r="N7" i="7"/>
  <c r="Q90" i="7"/>
  <c r="J98" i="7"/>
  <c r="Q98" i="7" s="1"/>
  <c r="J99" i="7"/>
  <c r="Q100" i="7"/>
  <c r="Q104" i="7"/>
  <c r="Q108" i="7"/>
  <c r="P111" i="7"/>
  <c r="Q111" i="7" s="1"/>
  <c r="S152" i="7"/>
  <c r="Q164" i="7"/>
  <c r="S164" i="7" s="1"/>
  <c r="K196" i="7"/>
  <c r="M196" i="7" s="1"/>
  <c r="Q196" i="7" s="1"/>
  <c r="P197" i="7"/>
  <c r="L197" i="7"/>
  <c r="L5" i="7" s="1"/>
  <c r="Q202" i="7"/>
  <c r="Q206" i="7"/>
  <c r="Q208" i="7"/>
  <c r="J270" i="7"/>
  <c r="Q285" i="7"/>
  <c r="S283" i="7" s="1"/>
  <c r="Q296" i="7"/>
  <c r="J299" i="7"/>
  <c r="P299" i="7"/>
  <c r="Q299" i="7" s="1"/>
  <c r="N291" i="7"/>
  <c r="P291" i="7" s="1"/>
  <c r="Q291" i="7" s="1"/>
  <c r="Q212" i="7"/>
  <c r="Q216" i="7"/>
  <c r="Q220" i="7"/>
  <c r="Q224" i="7"/>
  <c r="Q228" i="7"/>
  <c r="J231" i="7"/>
  <c r="J245" i="7"/>
  <c r="M246" i="7"/>
  <c r="Q246" i="7" s="1"/>
  <c r="Q249" i="7"/>
  <c r="Q253" i="7"/>
  <c r="S253" i="7" s="1"/>
  <c r="M270" i="7"/>
  <c r="Q270" i="7" s="1"/>
  <c r="Q276" i="7"/>
  <c r="S276" i="7" s="1"/>
  <c r="Q284" i="7"/>
  <c r="Q288" i="7"/>
  <c r="Q295" i="7"/>
  <c r="Q324" i="7"/>
  <c r="Q325" i="7"/>
  <c r="Q329" i="7"/>
  <c r="Q333" i="7"/>
  <c r="Q337" i="7"/>
  <c r="Q341" i="7"/>
  <c r="Q345" i="7"/>
  <c r="Q349" i="7"/>
  <c r="Q211" i="7"/>
  <c r="Q215" i="7"/>
  <c r="Q219" i="7"/>
  <c r="Q223" i="7"/>
  <c r="Q227" i="7"/>
  <c r="M245" i="7"/>
  <c r="Q245" i="7" s="1"/>
  <c r="Q248" i="7"/>
  <c r="Q252" i="7"/>
  <c r="P271" i="7"/>
  <c r="Q271" i="7" s="1"/>
  <c r="Q272" i="7"/>
  <c r="Q275" i="7"/>
  <c r="Q287" i="7"/>
  <c r="Q294" i="7"/>
  <c r="Q298" i="7"/>
  <c r="M300" i="7"/>
  <c r="Q300" i="7" s="1"/>
  <c r="Q328" i="7"/>
  <c r="Q332" i="7"/>
  <c r="Q336" i="7"/>
  <c r="Q340" i="7"/>
  <c r="Q344" i="7"/>
  <c r="Q348" i="7"/>
  <c r="Q352" i="7"/>
  <c r="Q98" i="8"/>
  <c r="J4" i="8"/>
  <c r="P6" i="8"/>
  <c r="N4" i="8"/>
  <c r="P4" i="8" s="1"/>
  <c r="Q41" i="8"/>
  <c r="S68" i="8"/>
  <c r="S69" i="8"/>
  <c r="S81" i="8"/>
  <c r="S121" i="8"/>
  <c r="Q137" i="8"/>
  <c r="Q138" i="8"/>
  <c r="Q209" i="8"/>
  <c r="S209" i="8" s="1"/>
  <c r="Q118" i="8"/>
  <c r="Q42" i="8"/>
  <c r="S80" i="8"/>
  <c r="Q87" i="8"/>
  <c r="Q88" i="8"/>
  <c r="Q111" i="8"/>
  <c r="Q112" i="8"/>
  <c r="S120" i="8"/>
  <c r="S128" i="8"/>
  <c r="S129" i="8"/>
  <c r="J7" i="8"/>
  <c r="Q60" i="8"/>
  <c r="Q99" i="8"/>
  <c r="Q119" i="8"/>
  <c r="S153" i="8"/>
  <c r="P199" i="8"/>
  <c r="N197" i="8"/>
  <c r="P197" i="8" s="1"/>
  <c r="Q139" i="8"/>
  <c r="Q147" i="8"/>
  <c r="Q157" i="8"/>
  <c r="Q189" i="8"/>
  <c r="P198" i="8"/>
  <c r="Q198" i="8" s="1"/>
  <c r="N196" i="8"/>
  <c r="P196" i="8" s="1"/>
  <c r="Q250" i="8"/>
  <c r="E292" i="8"/>
  <c r="J292" i="8" s="1"/>
  <c r="J300" i="8"/>
  <c r="Q326" i="8"/>
  <c r="Q330" i="8"/>
  <c r="Q334" i="8"/>
  <c r="Q338" i="8"/>
  <c r="Q342" i="8"/>
  <c r="Q346" i="8"/>
  <c r="Q350" i="8"/>
  <c r="J8" i="8"/>
  <c r="M324" i="8"/>
  <c r="K292" i="8"/>
  <c r="M292" i="8" s="1"/>
  <c r="J9" i="8"/>
  <c r="Q9" i="8" s="1"/>
  <c r="Q169" i="8"/>
  <c r="Q181" i="8"/>
  <c r="Q185" i="8"/>
  <c r="K5" i="8"/>
  <c r="J6" i="8"/>
  <c r="P8" i="8"/>
  <c r="Q142" i="8"/>
  <c r="Q146" i="8"/>
  <c r="Q156" i="8"/>
  <c r="Q168" i="8"/>
  <c r="S164" i="8" s="1"/>
  <c r="Q172" i="8"/>
  <c r="Q176" i="8"/>
  <c r="Q180" i="8"/>
  <c r="Q184" i="8"/>
  <c r="Q188" i="8"/>
  <c r="Q192" i="8"/>
  <c r="S192" i="8" s="1"/>
  <c r="L197" i="8"/>
  <c r="L5" i="8" s="1"/>
  <c r="J198" i="8"/>
  <c r="M208" i="8"/>
  <c r="Q213" i="8"/>
  <c r="Q217" i="8"/>
  <c r="Q221" i="8"/>
  <c r="Q225" i="8"/>
  <c r="Q229" i="8"/>
  <c r="Q273" i="8"/>
  <c r="Q277" i="8"/>
  <c r="S277" i="8" s="1"/>
  <c r="Q292" i="8"/>
  <c r="P323" i="8"/>
  <c r="Q323" i="8" s="1"/>
  <c r="Q161" i="8"/>
  <c r="J199" i="8"/>
  <c r="Q143" i="8"/>
  <c r="Q165" i="8"/>
  <c r="Q173" i="8"/>
  <c r="Q177" i="8"/>
  <c r="M197" i="8"/>
  <c r="K6" i="8"/>
  <c r="N7" i="8"/>
  <c r="Q141" i="8"/>
  <c r="Q145" i="8"/>
  <c r="Q155" i="8"/>
  <c r="Q159" i="8"/>
  <c r="Q167" i="8"/>
  <c r="S163" i="8" s="1"/>
  <c r="Q171" i="8"/>
  <c r="Q175" i="8"/>
  <c r="Q179" i="8"/>
  <c r="Q183" i="8"/>
  <c r="Q187" i="8"/>
  <c r="Q191" i="8"/>
  <c r="S191" i="8" s="1"/>
  <c r="M198" i="8"/>
  <c r="K196" i="8"/>
  <c r="M196" i="8" s="1"/>
  <c r="J197" i="8"/>
  <c r="J208" i="8"/>
  <c r="J270" i="8"/>
  <c r="Q270" i="8"/>
  <c r="Q285" i="8"/>
  <c r="S283" i="8" s="1"/>
  <c r="Q296" i="8"/>
  <c r="J299" i="8"/>
  <c r="P299" i="8"/>
  <c r="Q299" i="8" s="1"/>
  <c r="N291" i="8"/>
  <c r="P291" i="8" s="1"/>
  <c r="Q291" i="8" s="1"/>
  <c r="P208" i="8"/>
  <c r="Q208" i="8" s="1"/>
  <c r="J209" i="8"/>
  <c r="Q212" i="8"/>
  <c r="Q216" i="8"/>
  <c r="Q220" i="8"/>
  <c r="Q224" i="8"/>
  <c r="Q228" i="8"/>
  <c r="J231" i="8"/>
  <c r="Q231" i="8" s="1"/>
  <c r="J245" i="8"/>
  <c r="M246" i="8"/>
  <c r="Q249" i="8"/>
  <c r="Q253" i="8"/>
  <c r="S253" i="8" s="1"/>
  <c r="Q276" i="8"/>
  <c r="S276" i="8" s="1"/>
  <c r="Q284" i="8"/>
  <c r="S282" i="8" s="1"/>
  <c r="Q288" i="8"/>
  <c r="Q295" i="8"/>
  <c r="Q324" i="8"/>
  <c r="Q325" i="8"/>
  <c r="Q329" i="8"/>
  <c r="Q333" i="8"/>
  <c r="Q337" i="8"/>
  <c r="Q341" i="8"/>
  <c r="Q345" i="8"/>
  <c r="Q349" i="8"/>
  <c r="Q211" i="8"/>
  <c r="Q215" i="8"/>
  <c r="Q219" i="8"/>
  <c r="Q223" i="8"/>
  <c r="Q227" i="8"/>
  <c r="M245" i="8"/>
  <c r="Q245" i="8" s="1"/>
  <c r="Q248" i="8"/>
  <c r="Q252" i="8"/>
  <c r="Q246" i="8"/>
  <c r="P271" i="8"/>
  <c r="Q271" i="8" s="1"/>
  <c r="Q272" i="8"/>
  <c r="Q275" i="8"/>
  <c r="Q287" i="8"/>
  <c r="Q294" i="8"/>
  <c r="Q298" i="8"/>
  <c r="M300" i="8"/>
  <c r="Q300" i="8" s="1"/>
  <c r="Q328" i="8"/>
  <c r="Q332" i="8"/>
  <c r="Q336" i="8"/>
  <c r="Q340" i="8"/>
  <c r="Q344" i="8"/>
  <c r="Q348" i="8"/>
  <c r="Q352" i="8"/>
  <c r="Q61" i="9"/>
  <c r="L43" i="13"/>
  <c r="N43" i="13"/>
  <c r="M43" i="13" s="1"/>
  <c r="P43" i="13"/>
  <c r="O43" i="13" s="1"/>
  <c r="R43" i="13"/>
  <c r="T43" i="13"/>
  <c r="V43" i="13"/>
  <c r="X43" i="13"/>
  <c r="W43" i="13" s="1"/>
  <c r="Z43" i="13"/>
  <c r="AA43" i="13" s="1"/>
  <c r="L45" i="13"/>
  <c r="N45" i="13"/>
  <c r="M45" i="13" s="1"/>
  <c r="P45" i="13"/>
  <c r="O45" i="13" s="1"/>
  <c r="T45" i="13"/>
  <c r="V45" i="13"/>
  <c r="X45" i="13"/>
  <c r="Z45" i="13"/>
  <c r="L47" i="13"/>
  <c r="N47" i="13"/>
  <c r="M47" i="13" s="1"/>
  <c r="P47" i="13"/>
  <c r="O47" i="13" s="1"/>
  <c r="R47" i="13"/>
  <c r="Q47" i="13" s="1"/>
  <c r="T47" i="13"/>
  <c r="V47" i="13"/>
  <c r="X47" i="13"/>
  <c r="Z47" i="13"/>
  <c r="AA47" i="13" s="1"/>
  <c r="K49" i="13"/>
  <c r="L49" i="13"/>
  <c r="N49" i="13"/>
  <c r="M49" i="13" s="1"/>
  <c r="P49" i="13"/>
  <c r="T49" i="13"/>
  <c r="V49" i="13"/>
  <c r="X49" i="13"/>
  <c r="Z49" i="13"/>
  <c r="Y49" i="13" s="1"/>
  <c r="AA49" i="13"/>
  <c r="L51" i="13"/>
  <c r="K51" i="13" s="1"/>
  <c r="N51" i="13"/>
  <c r="M51" i="13" s="1"/>
  <c r="P51" i="13"/>
  <c r="O51" i="13" s="1"/>
  <c r="R51" i="13"/>
  <c r="T51" i="13"/>
  <c r="S51" i="13" s="1"/>
  <c r="V51" i="13"/>
  <c r="X51" i="13"/>
  <c r="W51" i="13" s="1"/>
  <c r="Y51" i="13"/>
  <c r="Z51" i="13"/>
  <c r="AA51" i="13" s="1"/>
  <c r="L53" i="13"/>
  <c r="N53" i="13"/>
  <c r="M53" i="13" s="1"/>
  <c r="R53" i="13"/>
  <c r="T53" i="13"/>
  <c r="V53" i="13"/>
  <c r="X53" i="13"/>
  <c r="Z53" i="13"/>
  <c r="Y53" i="13" s="1"/>
  <c r="L55" i="13"/>
  <c r="N55" i="13"/>
  <c r="M55" i="13" s="1"/>
  <c r="R55" i="13"/>
  <c r="T55" i="13"/>
  <c r="S55" i="13" s="1"/>
  <c r="V55" i="13"/>
  <c r="X55" i="13"/>
  <c r="Y55" i="13"/>
  <c r="Z55" i="13"/>
  <c r="AA55" i="13" s="1"/>
  <c r="L57" i="13"/>
  <c r="N57" i="13"/>
  <c r="M57" i="13" s="1"/>
  <c r="P57" i="13"/>
  <c r="R57" i="13"/>
  <c r="T57" i="13"/>
  <c r="V57" i="13"/>
  <c r="U57" i="13" s="1"/>
  <c r="W57" i="13"/>
  <c r="X57" i="13"/>
  <c r="Z57" i="13"/>
  <c r="Y57" i="13" s="1"/>
  <c r="O55" i="13" l="1"/>
  <c r="K4" i="3"/>
  <c r="M4" i="3" s="1"/>
  <c r="Q196" i="3"/>
  <c r="N4" i="3"/>
  <c r="P4" i="3" s="1"/>
  <c r="K5" i="3"/>
  <c r="M5" i="3" s="1"/>
  <c r="Q5" i="3" s="1"/>
  <c r="M7" i="3"/>
  <c r="O57" i="13"/>
  <c r="O49" i="13"/>
  <c r="S208" i="3"/>
  <c r="Q197" i="3"/>
  <c r="Q199" i="3"/>
  <c r="E5" i="3"/>
  <c r="J5" i="3" s="1"/>
  <c r="P7" i="3"/>
  <c r="E4" i="3"/>
  <c r="J4" i="3" s="1"/>
  <c r="Q55" i="13"/>
  <c r="S163" i="4"/>
  <c r="Q197" i="4"/>
  <c r="S52" i="4"/>
  <c r="Q57" i="13"/>
  <c r="P53" i="13"/>
  <c r="O53" i="13" s="1"/>
  <c r="Q43" i="13"/>
  <c r="Q208" i="4"/>
  <c r="S208" i="4" s="1"/>
  <c r="Q196" i="4"/>
  <c r="N5" i="4"/>
  <c r="P5" i="4" s="1"/>
  <c r="Q300" i="4"/>
  <c r="P7" i="4"/>
  <c r="Q6" i="4"/>
  <c r="K5" i="4"/>
  <c r="M5" i="4" s="1"/>
  <c r="M7" i="4"/>
  <c r="Q51" i="13"/>
  <c r="Q49" i="13"/>
  <c r="Q198" i="4"/>
  <c r="K4" i="4"/>
  <c r="M4" i="4" s="1"/>
  <c r="Q4" i="4" s="1"/>
  <c r="Q291" i="4"/>
  <c r="Q245" i="4"/>
  <c r="M292" i="4"/>
  <c r="Q292" i="4" s="1"/>
  <c r="Q9" i="4"/>
  <c r="E4" i="4"/>
  <c r="J4" i="4" s="1"/>
  <c r="S121" i="5"/>
  <c r="E5" i="5"/>
  <c r="J5" i="5" s="1"/>
  <c r="J7" i="5"/>
  <c r="S57" i="13"/>
  <c r="S53" i="13"/>
  <c r="S43" i="13"/>
  <c r="Q208" i="5"/>
  <c r="S208" i="5" s="1"/>
  <c r="Q299" i="5"/>
  <c r="P5" i="5"/>
  <c r="Q5" i="5" s="1"/>
  <c r="S49" i="13"/>
  <c r="M196" i="5"/>
  <c r="Q196" i="5" s="1"/>
  <c r="K4" i="5"/>
  <c r="M4" i="5" s="1"/>
  <c r="P6" i="5"/>
  <c r="Q6" i="5" s="1"/>
  <c r="N4" i="5"/>
  <c r="P4" i="5" s="1"/>
  <c r="Q4" i="5" s="1"/>
  <c r="S45" i="13"/>
  <c r="S47" i="13"/>
  <c r="Q198" i="5"/>
  <c r="Q7" i="5"/>
  <c r="S153" i="5"/>
  <c r="J6" i="5"/>
  <c r="E4" i="5"/>
  <c r="J4" i="5" s="1"/>
  <c r="M7" i="10"/>
  <c r="K5" i="10"/>
  <c r="M5" i="10" s="1"/>
  <c r="Q6" i="10"/>
  <c r="U53" i="13"/>
  <c r="U51" i="13"/>
  <c r="U49" i="13"/>
  <c r="U47" i="13"/>
  <c r="U43" i="13"/>
  <c r="J5" i="10"/>
  <c r="J291" i="10"/>
  <c r="Q197" i="10"/>
  <c r="G4" i="10"/>
  <c r="M6" i="10"/>
  <c r="Q23" i="10"/>
  <c r="Q196" i="10"/>
  <c r="Q199" i="10"/>
  <c r="I4" i="10"/>
  <c r="U55" i="13"/>
  <c r="U45" i="13"/>
  <c r="Q291" i="10"/>
  <c r="P7" i="10"/>
  <c r="Q7" i="10" s="1"/>
  <c r="N5" i="10"/>
  <c r="P5" i="10" s="1"/>
  <c r="Q5" i="10" s="1"/>
  <c r="Q198" i="10"/>
  <c r="N4" i="10"/>
  <c r="P4" i="10" s="1"/>
  <c r="E4" i="10"/>
  <c r="W53" i="13"/>
  <c r="P6" i="6"/>
  <c r="N4" i="6"/>
  <c r="P4" i="6" s="1"/>
  <c r="Q5" i="6"/>
  <c r="M7" i="6"/>
  <c r="Q7" i="6" s="1"/>
  <c r="Q199" i="6"/>
  <c r="J6" i="6"/>
  <c r="E4" i="6"/>
  <c r="J4" i="6" s="1"/>
  <c r="W55" i="13"/>
  <c r="W49" i="13"/>
  <c r="W47" i="13"/>
  <c r="W45" i="13"/>
  <c r="K5" i="6"/>
  <c r="M5" i="6" s="1"/>
  <c r="Q196" i="6"/>
  <c r="E5" i="6"/>
  <c r="J5" i="6" s="1"/>
  <c r="P6" i="7"/>
  <c r="N4" i="7"/>
  <c r="P4" i="7" s="1"/>
  <c r="E4" i="7"/>
  <c r="J4" i="7" s="1"/>
  <c r="Y45" i="13"/>
  <c r="Y43" i="13"/>
  <c r="P7" i="7"/>
  <c r="N5" i="7"/>
  <c r="P5" i="7" s="1"/>
  <c r="Q199" i="7"/>
  <c r="Y47" i="13"/>
  <c r="S208" i="7"/>
  <c r="Q197" i="7"/>
  <c r="M6" i="7"/>
  <c r="K4" i="7"/>
  <c r="M4" i="7" s="1"/>
  <c r="M197" i="7"/>
  <c r="J7" i="7"/>
  <c r="E5" i="7"/>
  <c r="J5" i="7" s="1"/>
  <c r="K5" i="7"/>
  <c r="M5" i="7" s="1"/>
  <c r="M5" i="8"/>
  <c r="P7" i="8"/>
  <c r="Q7" i="8" s="1"/>
  <c r="N5" i="8"/>
  <c r="P5" i="8" s="1"/>
  <c r="Q5" i="8" s="1"/>
  <c r="Q197" i="8"/>
  <c r="E5" i="8"/>
  <c r="J5" i="8" s="1"/>
  <c r="AA45" i="13"/>
  <c r="S208" i="8"/>
  <c r="M6" i="8"/>
  <c r="Q6" i="8" s="1"/>
  <c r="K4" i="8"/>
  <c r="M4" i="8" s="1"/>
  <c r="Q4" i="8" s="1"/>
  <c r="Q8" i="8"/>
  <c r="Q199" i="8"/>
  <c r="AA57" i="13"/>
  <c r="AA53" i="13"/>
  <c r="Q196" i="8"/>
  <c r="D349" i="13"/>
  <c r="D347" i="13"/>
  <c r="D345" i="13"/>
  <c r="D343" i="13"/>
  <c r="D341" i="13"/>
  <c r="D339" i="13"/>
  <c r="D337" i="13"/>
  <c r="D335" i="13"/>
  <c r="D333" i="13"/>
  <c r="D331" i="13"/>
  <c r="D329" i="13"/>
  <c r="D327" i="13"/>
  <c r="D325" i="13"/>
  <c r="D323" i="13"/>
  <c r="D321" i="13"/>
  <c r="D319" i="13"/>
  <c r="D317" i="13"/>
  <c r="D315" i="13"/>
  <c r="D313" i="13"/>
  <c r="D311" i="13"/>
  <c r="D309" i="13"/>
  <c r="D307" i="13"/>
  <c r="D305" i="13"/>
  <c r="D303" i="13"/>
  <c r="D301" i="13"/>
  <c r="D299" i="13"/>
  <c r="D297" i="13"/>
  <c r="D295" i="13"/>
  <c r="D293" i="13"/>
  <c r="D286" i="13"/>
  <c r="D284" i="13"/>
  <c r="D282" i="13"/>
  <c r="D280" i="13"/>
  <c r="D278" i="13"/>
  <c r="D276" i="13"/>
  <c r="D274" i="13"/>
  <c r="D267" i="13"/>
  <c r="D265" i="13"/>
  <c r="D263" i="13"/>
  <c r="D261" i="13"/>
  <c r="D259" i="13"/>
  <c r="D257" i="13"/>
  <c r="D255" i="13"/>
  <c r="D253" i="13"/>
  <c r="D251" i="13"/>
  <c r="D249" i="13"/>
  <c r="D247" i="13"/>
  <c r="D240" i="13"/>
  <c r="D238" i="13"/>
  <c r="D236" i="13"/>
  <c r="D234" i="13"/>
  <c r="D232" i="13"/>
  <c r="D230" i="13"/>
  <c r="D228" i="13"/>
  <c r="D226" i="13"/>
  <c r="D224" i="13"/>
  <c r="D222" i="13"/>
  <c r="D220" i="13"/>
  <c r="D218" i="13"/>
  <c r="D216" i="13"/>
  <c r="D214" i="13"/>
  <c r="D212" i="13"/>
  <c r="D210" i="13"/>
  <c r="D208" i="13"/>
  <c r="D206" i="13"/>
  <c r="D204" i="13"/>
  <c r="D202" i="13"/>
  <c r="D200" i="13"/>
  <c r="D198" i="13"/>
  <c r="D193" i="13"/>
  <c r="D191" i="13"/>
  <c r="D189" i="13"/>
  <c r="D187" i="13"/>
  <c r="D185" i="13"/>
  <c r="D183" i="13"/>
  <c r="D181" i="13"/>
  <c r="D179" i="13"/>
  <c r="D177" i="13"/>
  <c r="D175" i="13"/>
  <c r="D173" i="13"/>
  <c r="D169" i="13"/>
  <c r="D167" i="13"/>
  <c r="D165" i="13"/>
  <c r="D156" i="13"/>
  <c r="D154" i="13"/>
  <c r="D152" i="13"/>
  <c r="D147" i="13"/>
  <c r="D145" i="13"/>
  <c r="D143" i="13"/>
  <c r="D141" i="13"/>
  <c r="D139" i="13"/>
  <c r="D132" i="13"/>
  <c r="D130" i="13"/>
  <c r="D128" i="13"/>
  <c r="D126" i="13"/>
  <c r="D124" i="13"/>
  <c r="D122" i="13"/>
  <c r="D120" i="13"/>
  <c r="D115" i="13"/>
  <c r="D113" i="13"/>
  <c r="D108" i="13"/>
  <c r="D106" i="13"/>
  <c r="D104" i="13"/>
  <c r="D102" i="13"/>
  <c r="D100" i="13"/>
  <c r="D95" i="13"/>
  <c r="D93" i="13"/>
  <c r="D91" i="13"/>
  <c r="D89" i="13"/>
  <c r="D82" i="13"/>
  <c r="D80" i="13"/>
  <c r="D78" i="13"/>
  <c r="D76" i="13"/>
  <c r="D74" i="13"/>
  <c r="D72" i="13"/>
  <c r="D70" i="13"/>
  <c r="D68" i="13"/>
  <c r="D66" i="13"/>
  <c r="D64" i="13"/>
  <c r="D62" i="13"/>
  <c r="D57" i="13"/>
  <c r="D55" i="13"/>
  <c r="D53" i="13"/>
  <c r="D51" i="13"/>
  <c r="D49" i="13"/>
  <c r="D47" i="13"/>
  <c r="D45" i="13"/>
  <c r="D43" i="13"/>
  <c r="Z32" i="13"/>
  <c r="AA32" i="13" s="1"/>
  <c r="X32" i="13"/>
  <c r="V32" i="13"/>
  <c r="T32" i="13"/>
  <c r="R32" i="13"/>
  <c r="P32" i="13"/>
  <c r="N32" i="13"/>
  <c r="L32" i="13"/>
  <c r="H32" i="13"/>
  <c r="G32" i="13" s="1"/>
  <c r="Z30" i="13"/>
  <c r="X30" i="13"/>
  <c r="V30" i="13"/>
  <c r="T30" i="13"/>
  <c r="R30" i="13"/>
  <c r="P30" i="13"/>
  <c r="N30" i="13"/>
  <c r="L30" i="13"/>
  <c r="H30" i="13"/>
  <c r="P31" i="11"/>
  <c r="Q31" i="11" s="1"/>
  <c r="M31" i="11"/>
  <c r="J31" i="11"/>
  <c r="P32" i="11"/>
  <c r="M32" i="11"/>
  <c r="J32" i="11"/>
  <c r="F34" i="13"/>
  <c r="L34" i="13"/>
  <c r="N34" i="13"/>
  <c r="P34" i="13"/>
  <c r="R34" i="13"/>
  <c r="T34" i="13"/>
  <c r="V34" i="13"/>
  <c r="X34" i="13"/>
  <c r="Z34" i="13"/>
  <c r="F36" i="13"/>
  <c r="L36" i="13"/>
  <c r="N36" i="13"/>
  <c r="P36" i="13"/>
  <c r="R36" i="13"/>
  <c r="Q36" i="13" s="1"/>
  <c r="S36" i="13"/>
  <c r="T36" i="13"/>
  <c r="V36" i="13"/>
  <c r="U36" i="13" s="1"/>
  <c r="X36" i="13"/>
  <c r="W36" i="13" s="1"/>
  <c r="Z36" i="13"/>
  <c r="F38" i="13"/>
  <c r="L38" i="13"/>
  <c r="N38" i="13"/>
  <c r="M38" i="13" s="1"/>
  <c r="P38" i="13"/>
  <c r="R38" i="13"/>
  <c r="T38" i="13"/>
  <c r="V38" i="13"/>
  <c r="U38" i="13" s="1"/>
  <c r="X38" i="13"/>
  <c r="Z38" i="13"/>
  <c r="F30" i="13"/>
  <c r="G30" i="13" s="1"/>
  <c r="F24" i="13"/>
  <c r="E38" i="13"/>
  <c r="E34" i="13"/>
  <c r="E32" i="13"/>
  <c r="E36" i="13"/>
  <c r="E30" i="13"/>
  <c r="D38" i="13"/>
  <c r="D36" i="13"/>
  <c r="D34" i="13"/>
  <c r="D32" i="13"/>
  <c r="C28" i="13"/>
  <c r="C30" i="13"/>
  <c r="P352" i="9"/>
  <c r="M352" i="9"/>
  <c r="J352" i="9"/>
  <c r="P351" i="9"/>
  <c r="Q351" i="9" s="1"/>
  <c r="M351" i="9"/>
  <c r="J351" i="9"/>
  <c r="P350" i="9"/>
  <c r="M350" i="9"/>
  <c r="J350" i="9"/>
  <c r="P349" i="9"/>
  <c r="M349" i="9"/>
  <c r="J349" i="9"/>
  <c r="P348" i="9"/>
  <c r="M348" i="9"/>
  <c r="J348" i="9"/>
  <c r="P347" i="9"/>
  <c r="Q347" i="9" s="1"/>
  <c r="M347" i="9"/>
  <c r="J347" i="9"/>
  <c r="P346" i="9"/>
  <c r="M346" i="9"/>
  <c r="J346" i="9"/>
  <c r="P345" i="9"/>
  <c r="M345" i="9"/>
  <c r="J345" i="9"/>
  <c r="P344" i="9"/>
  <c r="M344" i="9"/>
  <c r="J344" i="9"/>
  <c r="P343" i="9"/>
  <c r="Q343" i="9" s="1"/>
  <c r="M343" i="9"/>
  <c r="J343" i="9"/>
  <c r="P342" i="9"/>
  <c r="M342" i="9"/>
  <c r="J342" i="9"/>
  <c r="P341" i="9"/>
  <c r="M341" i="9"/>
  <c r="J341" i="9"/>
  <c r="P340" i="9"/>
  <c r="M340" i="9"/>
  <c r="J340" i="9"/>
  <c r="P339" i="9"/>
  <c r="Q339" i="9" s="1"/>
  <c r="M339" i="9"/>
  <c r="J339" i="9"/>
  <c r="P338" i="9"/>
  <c r="M338" i="9"/>
  <c r="J338" i="9"/>
  <c r="P337" i="9"/>
  <c r="M337" i="9"/>
  <c r="J337" i="9"/>
  <c r="P336" i="9"/>
  <c r="M336" i="9"/>
  <c r="J336" i="9"/>
  <c r="P335" i="9"/>
  <c r="Q335" i="9" s="1"/>
  <c r="M335" i="9"/>
  <c r="J335" i="9"/>
  <c r="P334" i="9"/>
  <c r="M334" i="9"/>
  <c r="J334" i="9"/>
  <c r="P333" i="9"/>
  <c r="M333" i="9"/>
  <c r="J333" i="9"/>
  <c r="P332" i="9"/>
  <c r="M332" i="9"/>
  <c r="J332" i="9"/>
  <c r="P331" i="9"/>
  <c r="Q331" i="9" s="1"/>
  <c r="M331" i="9"/>
  <c r="J331" i="9"/>
  <c r="P330" i="9"/>
  <c r="M330" i="9"/>
  <c r="J330" i="9"/>
  <c r="P329" i="9"/>
  <c r="M329" i="9"/>
  <c r="J329" i="9"/>
  <c r="P328" i="9"/>
  <c r="M328" i="9"/>
  <c r="J328" i="9"/>
  <c r="P327" i="9"/>
  <c r="Q327" i="9" s="1"/>
  <c r="M327" i="9"/>
  <c r="J327" i="9"/>
  <c r="P326" i="9"/>
  <c r="M326" i="9"/>
  <c r="J326" i="9"/>
  <c r="P325" i="9"/>
  <c r="M325" i="9"/>
  <c r="J325" i="9"/>
  <c r="O324" i="9"/>
  <c r="N324" i="9"/>
  <c r="P324" i="9" s="1"/>
  <c r="L324" i="9"/>
  <c r="L292" i="9" s="1"/>
  <c r="K324" i="9"/>
  <c r="I324" i="9"/>
  <c r="H324" i="9"/>
  <c r="H292" i="9" s="1"/>
  <c r="G324" i="9"/>
  <c r="F324" i="9"/>
  <c r="J324" i="9" s="1"/>
  <c r="E324" i="9"/>
  <c r="O323" i="9"/>
  <c r="P323" i="9" s="1"/>
  <c r="Q323" i="9" s="1"/>
  <c r="N323" i="9"/>
  <c r="M323" i="9"/>
  <c r="L323" i="9"/>
  <c r="K323" i="9"/>
  <c r="I323" i="9"/>
  <c r="H323" i="9"/>
  <c r="G323" i="9"/>
  <c r="F323" i="9"/>
  <c r="E323" i="9"/>
  <c r="J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P308" i="9"/>
  <c r="M308" i="9"/>
  <c r="J308" i="9"/>
  <c r="Q308" i="9" s="1"/>
  <c r="P307" i="9"/>
  <c r="M307" i="9"/>
  <c r="J307" i="9"/>
  <c r="Q307" i="9" s="1"/>
  <c r="P306" i="9"/>
  <c r="M306" i="9"/>
  <c r="J306" i="9"/>
  <c r="Q306" i="9" s="1"/>
  <c r="P305" i="9"/>
  <c r="M305" i="9"/>
  <c r="J305" i="9"/>
  <c r="Q305" i="9" s="1"/>
  <c r="P304" i="9"/>
  <c r="M304" i="9"/>
  <c r="J304" i="9"/>
  <c r="Q304" i="9" s="1"/>
  <c r="P303" i="9"/>
  <c r="M303" i="9"/>
  <c r="J303" i="9"/>
  <c r="Q303" i="9" s="1"/>
  <c r="P302" i="9"/>
  <c r="M302" i="9"/>
  <c r="J302" i="9"/>
  <c r="Q302" i="9" s="1"/>
  <c r="P301" i="9"/>
  <c r="M301" i="9"/>
  <c r="J301" i="9"/>
  <c r="Q301" i="9" s="1"/>
  <c r="O300" i="9"/>
  <c r="N300" i="9"/>
  <c r="M300" i="9"/>
  <c r="L300" i="9"/>
  <c r="K300" i="9"/>
  <c r="I300" i="9"/>
  <c r="I292" i="9" s="1"/>
  <c r="H300" i="9"/>
  <c r="G300" i="9"/>
  <c r="F300" i="9"/>
  <c r="E300" i="9"/>
  <c r="E292" i="9" s="1"/>
  <c r="J292" i="9" s="1"/>
  <c r="O299" i="9"/>
  <c r="N299" i="9"/>
  <c r="M299" i="9"/>
  <c r="L299" i="9"/>
  <c r="K299" i="9"/>
  <c r="K291" i="9" s="1"/>
  <c r="I299" i="9"/>
  <c r="H299" i="9"/>
  <c r="G299" i="9"/>
  <c r="F299" i="9"/>
  <c r="F291" i="9" s="1"/>
  <c r="E299" i="9"/>
  <c r="P298" i="9"/>
  <c r="M298" i="9"/>
  <c r="J298" i="9"/>
  <c r="P297" i="9"/>
  <c r="Q297" i="9" s="1"/>
  <c r="M297" i="9"/>
  <c r="J297" i="9"/>
  <c r="P296" i="9"/>
  <c r="M296" i="9"/>
  <c r="J296" i="9"/>
  <c r="P295" i="9"/>
  <c r="M295" i="9"/>
  <c r="J295" i="9"/>
  <c r="P294" i="9"/>
  <c r="M294" i="9"/>
  <c r="J294" i="9"/>
  <c r="P293" i="9"/>
  <c r="Q293" i="9" s="1"/>
  <c r="M293" i="9"/>
  <c r="J293" i="9"/>
  <c r="O292" i="9"/>
  <c r="K292" i="9"/>
  <c r="M292" i="9" s="1"/>
  <c r="G292" i="9"/>
  <c r="F292" i="9"/>
  <c r="O291" i="9"/>
  <c r="L291" i="9"/>
  <c r="M291" i="9" s="1"/>
  <c r="H291" i="9"/>
  <c r="G291" i="9"/>
  <c r="P289" i="9"/>
  <c r="Q289" i="9" s="1"/>
  <c r="J289" i="9"/>
  <c r="P288" i="9"/>
  <c r="Q288" i="9" s="1"/>
  <c r="M288" i="9"/>
  <c r="J288" i="9"/>
  <c r="P287" i="9"/>
  <c r="M287" i="9"/>
  <c r="J287" i="9"/>
  <c r="P286" i="9"/>
  <c r="M286" i="9"/>
  <c r="J286" i="9"/>
  <c r="P285" i="9"/>
  <c r="M285" i="9"/>
  <c r="J285" i="9"/>
  <c r="P284" i="9"/>
  <c r="Q284" i="9" s="1"/>
  <c r="M284" i="9"/>
  <c r="J284" i="9"/>
  <c r="P283" i="9"/>
  <c r="Q283" i="9" s="1"/>
  <c r="M283" i="9"/>
  <c r="J283" i="9"/>
  <c r="Q282" i="9"/>
  <c r="P282" i="9"/>
  <c r="M282" i="9"/>
  <c r="J282" i="9"/>
  <c r="Q281" i="9"/>
  <c r="P281" i="9"/>
  <c r="M281" i="9"/>
  <c r="J281" i="9"/>
  <c r="Q280" i="9"/>
  <c r="P280" i="9"/>
  <c r="M280" i="9"/>
  <c r="J280" i="9"/>
  <c r="Q279" i="9"/>
  <c r="P279" i="9"/>
  <c r="M279" i="9"/>
  <c r="J279" i="9"/>
  <c r="Q278" i="9"/>
  <c r="P278" i="9"/>
  <c r="M278" i="9"/>
  <c r="J278" i="9"/>
  <c r="P277" i="9"/>
  <c r="Q277" i="9" s="1"/>
  <c r="S277" i="9" s="1"/>
  <c r="M277" i="9"/>
  <c r="J277" i="9"/>
  <c r="P276" i="9"/>
  <c r="Q276" i="9" s="1"/>
  <c r="S276" i="9" s="1"/>
  <c r="M276" i="9"/>
  <c r="J276" i="9"/>
  <c r="P275" i="9"/>
  <c r="Q275" i="9" s="1"/>
  <c r="M275" i="9"/>
  <c r="J275" i="9"/>
  <c r="P274" i="9"/>
  <c r="Q274" i="9" s="1"/>
  <c r="M274" i="9"/>
  <c r="J274" i="9"/>
  <c r="P273" i="9"/>
  <c r="Q273" i="9" s="1"/>
  <c r="M273" i="9"/>
  <c r="P272" i="9"/>
  <c r="M272" i="9"/>
  <c r="J272" i="9"/>
  <c r="O271" i="9"/>
  <c r="N271" i="9"/>
  <c r="P271" i="9" s="1"/>
  <c r="L271" i="9"/>
  <c r="K271" i="9"/>
  <c r="I271" i="9"/>
  <c r="H271" i="9"/>
  <c r="G271" i="9"/>
  <c r="F271" i="9"/>
  <c r="J271" i="9" s="1"/>
  <c r="E271" i="9"/>
  <c r="O270" i="9"/>
  <c r="P270" i="9" s="1"/>
  <c r="N270" i="9"/>
  <c r="M270" i="9"/>
  <c r="L270" i="9"/>
  <c r="K270" i="9"/>
  <c r="I270" i="9"/>
  <c r="H270" i="9"/>
  <c r="G270" i="9"/>
  <c r="F270" i="9"/>
  <c r="E270" i="9"/>
  <c r="Q268" i="9"/>
  <c r="P268" i="9"/>
  <c r="M268" i="9"/>
  <c r="J268" i="9"/>
  <c r="Q267" i="9"/>
  <c r="P267" i="9"/>
  <c r="M267" i="9"/>
  <c r="J267" i="9"/>
  <c r="Q266" i="9"/>
  <c r="P266" i="9"/>
  <c r="M266" i="9"/>
  <c r="J266" i="9"/>
  <c r="Q265" i="9"/>
  <c r="P265" i="9"/>
  <c r="M265" i="9"/>
  <c r="J265" i="9"/>
  <c r="Q264" i="9"/>
  <c r="P264" i="9"/>
  <c r="M264" i="9"/>
  <c r="J264" i="9"/>
  <c r="Q263" i="9"/>
  <c r="P263" i="9"/>
  <c r="M263" i="9"/>
  <c r="J263" i="9"/>
  <c r="Q262" i="9"/>
  <c r="P262" i="9"/>
  <c r="M262" i="9"/>
  <c r="J262" i="9"/>
  <c r="Q261" i="9"/>
  <c r="P261" i="9"/>
  <c r="M261" i="9"/>
  <c r="J261" i="9"/>
  <c r="Q260" i="9"/>
  <c r="P260" i="9"/>
  <c r="M260" i="9"/>
  <c r="J260" i="9"/>
  <c r="Q259" i="9"/>
  <c r="P259" i="9"/>
  <c r="M259" i="9"/>
  <c r="J259" i="9"/>
  <c r="Q258" i="9"/>
  <c r="P258" i="9"/>
  <c r="M258" i="9"/>
  <c r="J258" i="9"/>
  <c r="Q257" i="9"/>
  <c r="P257" i="9"/>
  <c r="M257" i="9"/>
  <c r="J257" i="9"/>
  <c r="Q256" i="9"/>
  <c r="P256" i="9"/>
  <c r="M256" i="9"/>
  <c r="J256" i="9"/>
  <c r="Q255" i="9"/>
  <c r="P255" i="9"/>
  <c r="M255" i="9"/>
  <c r="J255" i="9"/>
  <c r="P254" i="9"/>
  <c r="M254" i="9"/>
  <c r="J254" i="9"/>
  <c r="P253" i="9"/>
  <c r="M253" i="9"/>
  <c r="J253" i="9"/>
  <c r="P252" i="9"/>
  <c r="M252" i="9"/>
  <c r="J252" i="9"/>
  <c r="P251" i="9"/>
  <c r="Q251" i="9" s="1"/>
  <c r="M251" i="9"/>
  <c r="J251" i="9"/>
  <c r="P250" i="9"/>
  <c r="M250" i="9"/>
  <c r="J250" i="9"/>
  <c r="P249" i="9"/>
  <c r="M249" i="9"/>
  <c r="M245" i="9" s="1"/>
  <c r="J249" i="9"/>
  <c r="P248" i="9"/>
  <c r="M248" i="9"/>
  <c r="J248" i="9"/>
  <c r="P247" i="9"/>
  <c r="Q247" i="9" s="1"/>
  <c r="M247" i="9"/>
  <c r="J247" i="9"/>
  <c r="P246" i="9"/>
  <c r="O246" i="9"/>
  <c r="N246" i="9"/>
  <c r="L246" i="9"/>
  <c r="K246" i="9"/>
  <c r="I246" i="9"/>
  <c r="H246" i="9"/>
  <c r="G246" i="9"/>
  <c r="F246" i="9"/>
  <c r="J246" i="9" s="1"/>
  <c r="E246" i="9"/>
  <c r="P245" i="9"/>
  <c r="O245" i="9"/>
  <c r="N245" i="9"/>
  <c r="L245" i="9"/>
  <c r="K245" i="9"/>
  <c r="I245" i="9"/>
  <c r="H245" i="9"/>
  <c r="G245" i="9"/>
  <c r="F245" i="9"/>
  <c r="E245" i="9"/>
  <c r="P243" i="9"/>
  <c r="Q243" i="9" s="1"/>
  <c r="M243" i="9"/>
  <c r="J243" i="9"/>
  <c r="P242" i="9"/>
  <c r="Q242" i="9" s="1"/>
  <c r="M242" i="9"/>
  <c r="J242" i="9"/>
  <c r="P241" i="9"/>
  <c r="Q241" i="9" s="1"/>
  <c r="M241" i="9"/>
  <c r="J241" i="9"/>
  <c r="P240" i="9"/>
  <c r="Q240" i="9" s="1"/>
  <c r="M240" i="9"/>
  <c r="J240" i="9"/>
  <c r="P239" i="9"/>
  <c r="Q239" i="9" s="1"/>
  <c r="M239" i="9"/>
  <c r="J239" i="9"/>
  <c r="P238" i="9"/>
  <c r="Q238" i="9" s="1"/>
  <c r="M238" i="9"/>
  <c r="J238" i="9"/>
  <c r="P237" i="9"/>
  <c r="Q237" i="9" s="1"/>
  <c r="M237" i="9"/>
  <c r="J237" i="9"/>
  <c r="P236" i="9"/>
  <c r="Q236" i="9" s="1"/>
  <c r="M236" i="9"/>
  <c r="J236" i="9"/>
  <c r="P235" i="9"/>
  <c r="Q235" i="9" s="1"/>
  <c r="M235" i="9"/>
  <c r="J235" i="9"/>
  <c r="P234" i="9"/>
  <c r="Q234" i="9" s="1"/>
  <c r="M234" i="9"/>
  <c r="J234" i="9"/>
  <c r="P233" i="9"/>
  <c r="Q233" i="9" s="1"/>
  <c r="M233" i="9"/>
  <c r="J233" i="9"/>
  <c r="P232" i="9"/>
  <c r="Q232" i="9" s="1"/>
  <c r="M232" i="9"/>
  <c r="J232" i="9"/>
  <c r="P231" i="9"/>
  <c r="O231" i="9"/>
  <c r="N231" i="9"/>
  <c r="L231" i="9"/>
  <c r="M231" i="9" s="1"/>
  <c r="K231" i="9"/>
  <c r="I231" i="9"/>
  <c r="H231" i="9"/>
  <c r="G231" i="9"/>
  <c r="F231" i="9"/>
  <c r="E231" i="9"/>
  <c r="O230" i="9"/>
  <c r="N230" i="9"/>
  <c r="L230" i="9"/>
  <c r="K230" i="9"/>
  <c r="M230" i="9" s="1"/>
  <c r="I230" i="9"/>
  <c r="H230" i="9"/>
  <c r="G230" i="9"/>
  <c r="F230" i="9"/>
  <c r="E230" i="9"/>
  <c r="P229" i="9"/>
  <c r="M229" i="9"/>
  <c r="J229" i="9"/>
  <c r="P228" i="9"/>
  <c r="M228" i="9"/>
  <c r="J228" i="9"/>
  <c r="P227" i="9"/>
  <c r="M227" i="9"/>
  <c r="J227" i="9"/>
  <c r="P226" i="9"/>
  <c r="Q226" i="9" s="1"/>
  <c r="M226" i="9"/>
  <c r="J226" i="9"/>
  <c r="P225" i="9"/>
  <c r="M225" i="9"/>
  <c r="J225" i="9"/>
  <c r="P224" i="9"/>
  <c r="M224" i="9"/>
  <c r="J224" i="9"/>
  <c r="P223" i="9"/>
  <c r="M223" i="9"/>
  <c r="J223" i="9"/>
  <c r="P222" i="9"/>
  <c r="Q222" i="9" s="1"/>
  <c r="M222" i="9"/>
  <c r="J222" i="9"/>
  <c r="P221" i="9"/>
  <c r="M221" i="9"/>
  <c r="J221" i="9"/>
  <c r="P220" i="9"/>
  <c r="M220" i="9"/>
  <c r="J220" i="9"/>
  <c r="P219" i="9"/>
  <c r="M219" i="9"/>
  <c r="J219" i="9"/>
  <c r="P218" i="9"/>
  <c r="Q218" i="9" s="1"/>
  <c r="M218" i="9"/>
  <c r="J218" i="9"/>
  <c r="P217" i="9"/>
  <c r="M217" i="9"/>
  <c r="J217" i="9"/>
  <c r="P216" i="9"/>
  <c r="M216" i="9"/>
  <c r="J216" i="9"/>
  <c r="P215" i="9"/>
  <c r="M215" i="9"/>
  <c r="J215" i="9"/>
  <c r="P214" i="9"/>
  <c r="Q214" i="9" s="1"/>
  <c r="M214" i="9"/>
  <c r="J214" i="9"/>
  <c r="P213" i="9"/>
  <c r="M213" i="9"/>
  <c r="J213" i="9"/>
  <c r="P212" i="9"/>
  <c r="M212" i="9"/>
  <c r="J212" i="9"/>
  <c r="P211" i="9"/>
  <c r="M211" i="9"/>
  <c r="J211" i="9"/>
  <c r="P210" i="9"/>
  <c r="Q210" i="9" s="1"/>
  <c r="M210" i="9"/>
  <c r="J210" i="9"/>
  <c r="P209" i="9"/>
  <c r="O209" i="9"/>
  <c r="N209" i="9"/>
  <c r="L209" i="9"/>
  <c r="M209" i="9" s="1"/>
  <c r="K209" i="9"/>
  <c r="I209" i="9"/>
  <c r="H209" i="9"/>
  <c r="G209" i="9"/>
  <c r="G197" i="9" s="1"/>
  <c r="F209" i="9"/>
  <c r="E209" i="9"/>
  <c r="O208" i="9"/>
  <c r="N208" i="9"/>
  <c r="P208" i="9" s="1"/>
  <c r="L208" i="9"/>
  <c r="L196" i="9" s="1"/>
  <c r="K208" i="9"/>
  <c r="I208" i="9"/>
  <c r="H208" i="9"/>
  <c r="G208" i="9"/>
  <c r="F208" i="9"/>
  <c r="E208" i="9"/>
  <c r="Q207" i="9"/>
  <c r="P207" i="9"/>
  <c r="M207" i="9"/>
  <c r="J207" i="9"/>
  <c r="Q206" i="9"/>
  <c r="P206" i="9"/>
  <c r="M206" i="9"/>
  <c r="J206" i="9"/>
  <c r="Q205" i="9"/>
  <c r="P205" i="9"/>
  <c r="M205" i="9"/>
  <c r="J205" i="9"/>
  <c r="Q204" i="9"/>
  <c r="P204" i="9"/>
  <c r="M204" i="9"/>
  <c r="J204" i="9"/>
  <c r="Q203" i="9"/>
  <c r="P203" i="9"/>
  <c r="M203" i="9"/>
  <c r="J203" i="9"/>
  <c r="Q202" i="9"/>
  <c r="P202" i="9"/>
  <c r="M202" i="9"/>
  <c r="J202" i="9"/>
  <c r="Q201" i="9"/>
  <c r="P201" i="9"/>
  <c r="M201" i="9"/>
  <c r="J201" i="9"/>
  <c r="Q200" i="9"/>
  <c r="P200" i="9"/>
  <c r="M200" i="9"/>
  <c r="J200" i="9"/>
  <c r="O199" i="9"/>
  <c r="N199" i="9"/>
  <c r="M199" i="9"/>
  <c r="L199" i="9"/>
  <c r="K199" i="9"/>
  <c r="I199" i="9"/>
  <c r="I197" i="9" s="1"/>
  <c r="H199" i="9"/>
  <c r="G199" i="9"/>
  <c r="F199" i="9"/>
  <c r="F197" i="9" s="1"/>
  <c r="E199" i="9"/>
  <c r="E197" i="9" s="1"/>
  <c r="O198" i="9"/>
  <c r="O196" i="9" s="1"/>
  <c r="N198" i="9"/>
  <c r="L198" i="9"/>
  <c r="K198" i="9"/>
  <c r="I198" i="9"/>
  <c r="H198" i="9"/>
  <c r="G198" i="9"/>
  <c r="F198" i="9"/>
  <c r="F196" i="9" s="1"/>
  <c r="E198" i="9"/>
  <c r="O197" i="9"/>
  <c r="K197" i="9"/>
  <c r="H197" i="9"/>
  <c r="I196" i="9"/>
  <c r="H196" i="9"/>
  <c r="E196" i="9"/>
  <c r="P194" i="9"/>
  <c r="M194" i="9"/>
  <c r="J194" i="9"/>
  <c r="Q194" i="9" s="1"/>
  <c r="P193" i="9"/>
  <c r="M193" i="9"/>
  <c r="J193" i="9"/>
  <c r="Q193" i="9" s="1"/>
  <c r="P192" i="9"/>
  <c r="M192" i="9"/>
  <c r="J192" i="9"/>
  <c r="P191" i="9"/>
  <c r="M191" i="9"/>
  <c r="J191" i="9"/>
  <c r="P190" i="9"/>
  <c r="Q190" i="9" s="1"/>
  <c r="M190" i="9"/>
  <c r="J190" i="9"/>
  <c r="P189" i="9"/>
  <c r="M189" i="9"/>
  <c r="J189" i="9"/>
  <c r="P188" i="9"/>
  <c r="M188" i="9"/>
  <c r="J188" i="9"/>
  <c r="P187" i="9"/>
  <c r="M187" i="9"/>
  <c r="J187" i="9"/>
  <c r="P186" i="9"/>
  <c r="Q186" i="9" s="1"/>
  <c r="M186" i="9"/>
  <c r="J186" i="9"/>
  <c r="P185" i="9"/>
  <c r="M185" i="9"/>
  <c r="J185" i="9"/>
  <c r="P184" i="9"/>
  <c r="M184" i="9"/>
  <c r="J184" i="9"/>
  <c r="P183" i="9"/>
  <c r="M183" i="9"/>
  <c r="J183" i="9"/>
  <c r="P182" i="9"/>
  <c r="Q182" i="9" s="1"/>
  <c r="M182" i="9"/>
  <c r="J182" i="9"/>
  <c r="P181" i="9"/>
  <c r="M181" i="9"/>
  <c r="J181" i="9"/>
  <c r="P180" i="9"/>
  <c r="M180" i="9"/>
  <c r="J180" i="9"/>
  <c r="P179" i="9"/>
  <c r="M179" i="9"/>
  <c r="J179" i="9"/>
  <c r="P178" i="9"/>
  <c r="Q178" i="9" s="1"/>
  <c r="M178" i="9"/>
  <c r="J178" i="9"/>
  <c r="P177" i="9"/>
  <c r="M177" i="9"/>
  <c r="J177" i="9"/>
  <c r="P176" i="9"/>
  <c r="M176" i="9"/>
  <c r="J176" i="9"/>
  <c r="P175" i="9"/>
  <c r="M175" i="9"/>
  <c r="J175" i="9"/>
  <c r="P174" i="9"/>
  <c r="Q174" i="9" s="1"/>
  <c r="M174" i="9"/>
  <c r="J174" i="9"/>
  <c r="P173" i="9"/>
  <c r="M173" i="9"/>
  <c r="J173" i="9"/>
  <c r="P172" i="9"/>
  <c r="M172" i="9"/>
  <c r="J172" i="9"/>
  <c r="P171" i="9"/>
  <c r="M171" i="9"/>
  <c r="J171" i="9"/>
  <c r="P170" i="9"/>
  <c r="Q170" i="9" s="1"/>
  <c r="M170" i="9"/>
  <c r="J170" i="9"/>
  <c r="P169" i="9"/>
  <c r="M169" i="9"/>
  <c r="J169" i="9"/>
  <c r="P168" i="9"/>
  <c r="M168" i="9"/>
  <c r="J168" i="9"/>
  <c r="P167" i="9"/>
  <c r="M167" i="9"/>
  <c r="J167" i="9"/>
  <c r="P166" i="9"/>
  <c r="Q166" i="9" s="1"/>
  <c r="M166" i="9"/>
  <c r="J166" i="9"/>
  <c r="P165" i="9"/>
  <c r="M165" i="9"/>
  <c r="J165" i="9"/>
  <c r="P164" i="9"/>
  <c r="Q164" i="9" s="1"/>
  <c r="M164" i="9"/>
  <c r="J164" i="9"/>
  <c r="Q163" i="9"/>
  <c r="D163" i="13" s="1"/>
  <c r="P163" i="9"/>
  <c r="M163" i="9"/>
  <c r="J163" i="9"/>
  <c r="O162" i="9"/>
  <c r="N162" i="9"/>
  <c r="P162" i="9" s="1"/>
  <c r="M162" i="9"/>
  <c r="L162" i="9"/>
  <c r="K162" i="9"/>
  <c r="I162" i="9"/>
  <c r="H162" i="9"/>
  <c r="G162" i="9"/>
  <c r="F162" i="9"/>
  <c r="E162" i="9"/>
  <c r="J162" i="9" s="1"/>
  <c r="Q162" i="9" s="1"/>
  <c r="O161" i="9"/>
  <c r="N161" i="9"/>
  <c r="P161" i="9" s="1"/>
  <c r="L161" i="9"/>
  <c r="K161" i="9"/>
  <c r="M161" i="9" s="1"/>
  <c r="I161" i="9"/>
  <c r="H161" i="9"/>
  <c r="G161" i="9"/>
  <c r="F161" i="9"/>
  <c r="J161" i="9" s="1"/>
  <c r="E161" i="9"/>
  <c r="P159" i="9"/>
  <c r="M159" i="9"/>
  <c r="J159" i="9"/>
  <c r="P158" i="9"/>
  <c r="Q158" i="9" s="1"/>
  <c r="M158" i="9"/>
  <c r="J158" i="9"/>
  <c r="P157" i="9"/>
  <c r="M157" i="9"/>
  <c r="J157" i="9"/>
  <c r="P156" i="9"/>
  <c r="M156" i="9"/>
  <c r="J156" i="9"/>
  <c r="P155" i="9"/>
  <c r="M155" i="9"/>
  <c r="J155" i="9"/>
  <c r="Q154" i="9"/>
  <c r="P154" i="9"/>
  <c r="M154" i="9"/>
  <c r="J154" i="9"/>
  <c r="P153" i="9"/>
  <c r="Q153" i="9" s="1"/>
  <c r="M153" i="9"/>
  <c r="J153" i="9"/>
  <c r="P152" i="9"/>
  <c r="M152" i="9"/>
  <c r="Q152" i="9" s="1"/>
  <c r="S152" i="9" s="1"/>
  <c r="J152" i="9"/>
  <c r="O151" i="9"/>
  <c r="N151" i="9"/>
  <c r="P151" i="9" s="1"/>
  <c r="L151" i="9"/>
  <c r="K151" i="9"/>
  <c r="M151" i="9" s="1"/>
  <c r="I151" i="9"/>
  <c r="H151" i="9"/>
  <c r="G151" i="9"/>
  <c r="F151" i="9"/>
  <c r="J151" i="9" s="1"/>
  <c r="E151" i="9"/>
  <c r="O150" i="9"/>
  <c r="N150" i="9"/>
  <c r="P150" i="9" s="1"/>
  <c r="L150" i="9"/>
  <c r="K150" i="9"/>
  <c r="M150" i="9" s="1"/>
  <c r="I150" i="9"/>
  <c r="H150" i="9"/>
  <c r="G150" i="9"/>
  <c r="F150" i="9"/>
  <c r="J150" i="9" s="1"/>
  <c r="E150" i="9"/>
  <c r="P148" i="9"/>
  <c r="Q148" i="9" s="1"/>
  <c r="M148" i="9"/>
  <c r="J148" i="9"/>
  <c r="P147" i="9"/>
  <c r="Q147" i="9" s="1"/>
  <c r="M147" i="9"/>
  <c r="J147" i="9"/>
  <c r="P146" i="9"/>
  <c r="Q146" i="9" s="1"/>
  <c r="M146" i="9"/>
  <c r="J146" i="9"/>
  <c r="P145" i="9"/>
  <c r="Q145" i="9" s="1"/>
  <c r="M145" i="9"/>
  <c r="J145" i="9"/>
  <c r="P144" i="9"/>
  <c r="Q144" i="9" s="1"/>
  <c r="M144" i="9"/>
  <c r="J144" i="9"/>
  <c r="P143" i="9"/>
  <c r="Q143" i="9" s="1"/>
  <c r="M143" i="9"/>
  <c r="J143" i="9"/>
  <c r="P142" i="9"/>
  <c r="Q142" i="9" s="1"/>
  <c r="M142" i="9"/>
  <c r="J142" i="9"/>
  <c r="P141" i="9"/>
  <c r="Q141" i="9" s="1"/>
  <c r="M141" i="9"/>
  <c r="J141" i="9"/>
  <c r="P140" i="9"/>
  <c r="Q140" i="9" s="1"/>
  <c r="M140" i="9"/>
  <c r="J140" i="9"/>
  <c r="P139" i="9"/>
  <c r="Q139" i="9" s="1"/>
  <c r="M139" i="9"/>
  <c r="J139" i="9"/>
  <c r="O138" i="9"/>
  <c r="P138" i="9" s="1"/>
  <c r="Q138" i="9" s="1"/>
  <c r="N138" i="9"/>
  <c r="L138" i="9"/>
  <c r="K138" i="9"/>
  <c r="M138" i="9" s="1"/>
  <c r="I138" i="9"/>
  <c r="H138" i="9"/>
  <c r="G138" i="9"/>
  <c r="F138" i="9"/>
  <c r="E138" i="9"/>
  <c r="J138" i="9" s="1"/>
  <c r="O137" i="9"/>
  <c r="N137" i="9"/>
  <c r="P137" i="9" s="1"/>
  <c r="L137" i="9"/>
  <c r="M137" i="9" s="1"/>
  <c r="K137" i="9"/>
  <c r="I137" i="9"/>
  <c r="H137" i="9"/>
  <c r="G137" i="9"/>
  <c r="F137" i="9"/>
  <c r="J137" i="9" s="1"/>
  <c r="E137" i="9"/>
  <c r="P135" i="9"/>
  <c r="M135" i="9"/>
  <c r="Q135" i="9" s="1"/>
  <c r="J135" i="9"/>
  <c r="P134" i="9"/>
  <c r="M134" i="9"/>
  <c r="Q134" i="9" s="1"/>
  <c r="J134" i="9"/>
  <c r="P133" i="9"/>
  <c r="M133" i="9"/>
  <c r="Q133" i="9" s="1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J129" i="9"/>
  <c r="P128" i="9"/>
  <c r="Q128" i="9" s="1"/>
  <c r="S128" i="9" s="1"/>
  <c r="M128" i="9"/>
  <c r="J128" i="9"/>
  <c r="P127" i="9"/>
  <c r="Q127" i="9" s="1"/>
  <c r="M127" i="9"/>
  <c r="J127" i="9"/>
  <c r="P126" i="9"/>
  <c r="Q126" i="9" s="1"/>
  <c r="M126" i="9"/>
  <c r="J126" i="9"/>
  <c r="P125" i="9"/>
  <c r="Q125" i="9" s="1"/>
  <c r="M125" i="9"/>
  <c r="J125" i="9"/>
  <c r="P124" i="9"/>
  <c r="Q124" i="9" s="1"/>
  <c r="M124" i="9"/>
  <c r="J124" i="9"/>
  <c r="P123" i="9"/>
  <c r="Q123" i="9" s="1"/>
  <c r="M123" i="9"/>
  <c r="J123" i="9"/>
  <c r="P122" i="9"/>
  <c r="Q122" i="9" s="1"/>
  <c r="M122" i="9"/>
  <c r="J122" i="9"/>
  <c r="P121" i="9"/>
  <c r="Q121" i="9" s="1"/>
  <c r="S121" i="9" s="1"/>
  <c r="M121" i="9"/>
  <c r="J121" i="9"/>
  <c r="Q120" i="9"/>
  <c r="S120" i="9" s="1"/>
  <c r="P120" i="9"/>
  <c r="M120" i="9"/>
  <c r="J120" i="9"/>
  <c r="O119" i="9"/>
  <c r="N119" i="9"/>
  <c r="P119" i="9" s="1"/>
  <c r="M119" i="9"/>
  <c r="L119" i="9"/>
  <c r="K119" i="9"/>
  <c r="I119" i="9"/>
  <c r="H119" i="9"/>
  <c r="G119" i="9"/>
  <c r="F119" i="9"/>
  <c r="E119" i="9"/>
  <c r="J119" i="9" s="1"/>
  <c r="Q119" i="9" s="1"/>
  <c r="P118" i="9"/>
  <c r="O118" i="9"/>
  <c r="N118" i="9"/>
  <c r="L118" i="9"/>
  <c r="K118" i="9"/>
  <c r="M118" i="9" s="1"/>
  <c r="I118" i="9"/>
  <c r="H118" i="9"/>
  <c r="G118" i="9"/>
  <c r="F118" i="9"/>
  <c r="J118" i="9" s="1"/>
  <c r="E118" i="9"/>
  <c r="P116" i="9"/>
  <c r="Q116" i="9" s="1"/>
  <c r="M116" i="9"/>
  <c r="J116" i="9"/>
  <c r="P115" i="9"/>
  <c r="Q115" i="9" s="1"/>
  <c r="M115" i="9"/>
  <c r="J115" i="9"/>
  <c r="P114" i="9"/>
  <c r="Q114" i="9" s="1"/>
  <c r="M114" i="9"/>
  <c r="J114" i="9"/>
  <c r="P113" i="9"/>
  <c r="Q113" i="9" s="1"/>
  <c r="M113" i="9"/>
  <c r="J113" i="9"/>
  <c r="P112" i="9"/>
  <c r="O112" i="9"/>
  <c r="N112" i="9"/>
  <c r="L112" i="9"/>
  <c r="M112" i="9" s="1"/>
  <c r="K112" i="9"/>
  <c r="I112" i="9"/>
  <c r="H112" i="9"/>
  <c r="G112" i="9"/>
  <c r="F112" i="9"/>
  <c r="E112" i="9"/>
  <c r="P111" i="9"/>
  <c r="O111" i="9"/>
  <c r="N111" i="9"/>
  <c r="L111" i="9"/>
  <c r="M111" i="9" s="1"/>
  <c r="K111" i="9"/>
  <c r="I111" i="9"/>
  <c r="H111" i="9"/>
  <c r="G111" i="9"/>
  <c r="F111" i="9"/>
  <c r="E111" i="9"/>
  <c r="J111" i="9" s="1"/>
  <c r="Q109" i="9"/>
  <c r="P109" i="9"/>
  <c r="M109" i="9"/>
  <c r="J109" i="9"/>
  <c r="Q108" i="9"/>
  <c r="P108" i="9"/>
  <c r="M108" i="9"/>
  <c r="J108" i="9"/>
  <c r="Q107" i="9"/>
  <c r="P107" i="9"/>
  <c r="M107" i="9"/>
  <c r="J107" i="9"/>
  <c r="Q106" i="9"/>
  <c r="P106" i="9"/>
  <c r="M106" i="9"/>
  <c r="J106" i="9"/>
  <c r="Q105" i="9"/>
  <c r="P105" i="9"/>
  <c r="M105" i="9"/>
  <c r="J105" i="9"/>
  <c r="Q104" i="9"/>
  <c r="P104" i="9"/>
  <c r="M104" i="9"/>
  <c r="J104" i="9"/>
  <c r="Q103" i="9"/>
  <c r="P103" i="9"/>
  <c r="M103" i="9"/>
  <c r="J103" i="9"/>
  <c r="Q102" i="9"/>
  <c r="P102" i="9"/>
  <c r="M102" i="9"/>
  <c r="J102" i="9"/>
  <c r="Q101" i="9"/>
  <c r="P101" i="9"/>
  <c r="M101" i="9"/>
  <c r="J101" i="9"/>
  <c r="Q100" i="9"/>
  <c r="P100" i="9"/>
  <c r="M100" i="9"/>
  <c r="J100" i="9"/>
  <c r="O99" i="9"/>
  <c r="N99" i="9"/>
  <c r="P99" i="9" s="1"/>
  <c r="Q99" i="9" s="1"/>
  <c r="M99" i="9"/>
  <c r="L99" i="9"/>
  <c r="K99" i="9"/>
  <c r="I99" i="9"/>
  <c r="H99" i="9"/>
  <c r="G99" i="9"/>
  <c r="F99" i="9"/>
  <c r="E99" i="9"/>
  <c r="J99" i="9" s="1"/>
  <c r="O98" i="9"/>
  <c r="N98" i="9"/>
  <c r="P98" i="9" s="1"/>
  <c r="L98" i="9"/>
  <c r="K98" i="9"/>
  <c r="M98" i="9" s="1"/>
  <c r="I98" i="9"/>
  <c r="H98" i="9"/>
  <c r="G98" i="9"/>
  <c r="F98" i="9"/>
  <c r="J98" i="9" s="1"/>
  <c r="E98" i="9"/>
  <c r="P96" i="9"/>
  <c r="Q96" i="9" s="1"/>
  <c r="M96" i="9"/>
  <c r="J96" i="9"/>
  <c r="P95" i="9"/>
  <c r="Q95" i="9" s="1"/>
  <c r="M95" i="9"/>
  <c r="J95" i="9"/>
  <c r="P94" i="9"/>
  <c r="Q94" i="9" s="1"/>
  <c r="M94" i="9"/>
  <c r="J94" i="9"/>
  <c r="P93" i="9"/>
  <c r="Q93" i="9" s="1"/>
  <c r="M93" i="9"/>
  <c r="J93" i="9"/>
  <c r="P92" i="9"/>
  <c r="Q92" i="9" s="1"/>
  <c r="M92" i="9"/>
  <c r="J92" i="9"/>
  <c r="Q91" i="9"/>
  <c r="P91" i="9"/>
  <c r="M91" i="9"/>
  <c r="J91" i="9"/>
  <c r="Q90" i="9"/>
  <c r="P90" i="9"/>
  <c r="M90" i="9"/>
  <c r="J90" i="9"/>
  <c r="Q89" i="9"/>
  <c r="P89" i="9"/>
  <c r="M89" i="9"/>
  <c r="J89" i="9"/>
  <c r="O88" i="9"/>
  <c r="N88" i="9"/>
  <c r="P88" i="9" s="1"/>
  <c r="M88" i="9"/>
  <c r="L88" i="9"/>
  <c r="K88" i="9"/>
  <c r="I88" i="9"/>
  <c r="H88" i="9"/>
  <c r="G88" i="9"/>
  <c r="F88" i="9"/>
  <c r="E88" i="9"/>
  <c r="J88" i="9" s="1"/>
  <c r="O87" i="9"/>
  <c r="N87" i="9"/>
  <c r="P87" i="9" s="1"/>
  <c r="Q87" i="9" s="1"/>
  <c r="L87" i="9"/>
  <c r="K87" i="9"/>
  <c r="M87" i="9" s="1"/>
  <c r="I87" i="9"/>
  <c r="H87" i="9"/>
  <c r="G87" i="9"/>
  <c r="F87" i="9"/>
  <c r="J87" i="9" s="1"/>
  <c r="E87" i="9"/>
  <c r="P85" i="9"/>
  <c r="Q85" i="9" s="1"/>
  <c r="M85" i="9"/>
  <c r="J85" i="9"/>
  <c r="P84" i="9"/>
  <c r="Q84" i="9" s="1"/>
  <c r="M84" i="9"/>
  <c r="J84" i="9"/>
  <c r="P83" i="9"/>
  <c r="Q83" i="9" s="1"/>
  <c r="M83" i="9"/>
  <c r="J83" i="9"/>
  <c r="P82" i="9"/>
  <c r="Q82" i="9" s="1"/>
  <c r="M82" i="9"/>
  <c r="J82" i="9"/>
  <c r="P81" i="9"/>
  <c r="Q81" i="9" s="1"/>
  <c r="S81" i="9" s="1"/>
  <c r="M81" i="9"/>
  <c r="J81" i="9"/>
  <c r="Q80" i="9"/>
  <c r="S80" i="9" s="1"/>
  <c r="P80" i="9"/>
  <c r="M80" i="9"/>
  <c r="J80" i="9"/>
  <c r="Q79" i="9"/>
  <c r="P79" i="9"/>
  <c r="M79" i="9"/>
  <c r="J79" i="9"/>
  <c r="Q78" i="9"/>
  <c r="P78" i="9"/>
  <c r="M78" i="9"/>
  <c r="J78" i="9"/>
  <c r="Q77" i="9"/>
  <c r="P77" i="9"/>
  <c r="M77" i="9"/>
  <c r="J77" i="9"/>
  <c r="Q76" i="9"/>
  <c r="P76" i="9"/>
  <c r="M76" i="9"/>
  <c r="J76" i="9"/>
  <c r="Q75" i="9"/>
  <c r="P75" i="9"/>
  <c r="M75" i="9"/>
  <c r="J75" i="9"/>
  <c r="Q74" i="9"/>
  <c r="P74" i="9"/>
  <c r="M74" i="9"/>
  <c r="J74" i="9"/>
  <c r="Q73" i="9"/>
  <c r="P73" i="9"/>
  <c r="M73" i="9"/>
  <c r="J73" i="9"/>
  <c r="Q72" i="9"/>
  <c r="P72" i="9"/>
  <c r="M72" i="9"/>
  <c r="J72" i="9"/>
  <c r="Q71" i="9"/>
  <c r="P71" i="9"/>
  <c r="M71" i="9"/>
  <c r="J71" i="9"/>
  <c r="Q70" i="9"/>
  <c r="P70" i="9"/>
  <c r="M70" i="9"/>
  <c r="J70" i="9"/>
  <c r="P69" i="9"/>
  <c r="M69" i="9"/>
  <c r="Q69" i="9" s="1"/>
  <c r="S69" i="9" s="1"/>
  <c r="J69" i="9"/>
  <c r="P68" i="9"/>
  <c r="Q68" i="9" s="1"/>
  <c r="S68" i="9" s="1"/>
  <c r="M68" i="9"/>
  <c r="J68" i="9"/>
  <c r="P67" i="9"/>
  <c r="Q67" i="9" s="1"/>
  <c r="M67" i="9"/>
  <c r="J67" i="9"/>
  <c r="P66" i="9"/>
  <c r="Q66" i="9" s="1"/>
  <c r="M66" i="9"/>
  <c r="J66" i="9"/>
  <c r="P65" i="9"/>
  <c r="Q65" i="9" s="1"/>
  <c r="M65" i="9"/>
  <c r="J65" i="9"/>
  <c r="P64" i="9"/>
  <c r="Q64" i="9" s="1"/>
  <c r="M64" i="9"/>
  <c r="J64" i="9"/>
  <c r="P63" i="9"/>
  <c r="Q63" i="9" s="1"/>
  <c r="M63" i="9"/>
  <c r="J63" i="9"/>
  <c r="P62" i="9"/>
  <c r="Q62" i="9" s="1"/>
  <c r="M62" i="9"/>
  <c r="J62" i="9"/>
  <c r="P60" i="9"/>
  <c r="Q60" i="9" s="1"/>
  <c r="O60" i="9"/>
  <c r="N60" i="9"/>
  <c r="L60" i="9"/>
  <c r="M60" i="9" s="1"/>
  <c r="K60" i="9"/>
  <c r="I60" i="9"/>
  <c r="H60" i="9"/>
  <c r="G60" i="9"/>
  <c r="F60" i="9"/>
  <c r="E60" i="9"/>
  <c r="J60" i="9" s="1"/>
  <c r="Q58" i="9"/>
  <c r="P58" i="9"/>
  <c r="M58" i="9"/>
  <c r="J58" i="9"/>
  <c r="Q57" i="9"/>
  <c r="P57" i="9"/>
  <c r="M57" i="9"/>
  <c r="J57" i="9"/>
  <c r="Q56" i="9"/>
  <c r="P56" i="9"/>
  <c r="M56" i="9"/>
  <c r="J56" i="9"/>
  <c r="Q55" i="9"/>
  <c r="P55" i="9"/>
  <c r="M55" i="9"/>
  <c r="J55" i="9"/>
  <c r="Q54" i="9"/>
  <c r="P54" i="9"/>
  <c r="M54" i="9"/>
  <c r="J54" i="9"/>
  <c r="Q53" i="9"/>
  <c r="P53" i="9"/>
  <c r="M53" i="9"/>
  <c r="J53" i="9"/>
  <c r="P52" i="9"/>
  <c r="M52" i="9"/>
  <c r="Q52" i="9" s="1"/>
  <c r="S52" i="9" s="1"/>
  <c r="J52" i="9"/>
  <c r="P51" i="9"/>
  <c r="Q51" i="9" s="1"/>
  <c r="S51" i="9" s="1"/>
  <c r="M51" i="9"/>
  <c r="J51" i="9"/>
  <c r="P50" i="9"/>
  <c r="Q50" i="9" s="1"/>
  <c r="M50" i="9"/>
  <c r="J50" i="9"/>
  <c r="P49" i="9"/>
  <c r="Q49" i="9" s="1"/>
  <c r="M49" i="9"/>
  <c r="J49" i="9"/>
  <c r="P48" i="9"/>
  <c r="Q48" i="9" s="1"/>
  <c r="M48" i="9"/>
  <c r="J48" i="9"/>
  <c r="P47" i="9"/>
  <c r="P45" i="9" s="1"/>
  <c r="M47" i="9"/>
  <c r="J47" i="9"/>
  <c r="J46" i="9"/>
  <c r="Q46" i="9" s="1"/>
  <c r="O45" i="9"/>
  <c r="N45" i="9"/>
  <c r="M45" i="9"/>
  <c r="L45" i="9"/>
  <c r="K45" i="9"/>
  <c r="I45" i="9"/>
  <c r="J45" i="9" s="1"/>
  <c r="H45" i="9"/>
  <c r="E45" i="9"/>
  <c r="P44" i="9"/>
  <c r="Q44" i="9" s="1"/>
  <c r="M44" i="9"/>
  <c r="J44" i="9"/>
  <c r="P43" i="9"/>
  <c r="Q43" i="9" s="1"/>
  <c r="M43" i="9"/>
  <c r="J43" i="9"/>
  <c r="P42" i="9"/>
  <c r="O42" i="9"/>
  <c r="N42" i="9"/>
  <c r="L42" i="9"/>
  <c r="M42" i="9" s="1"/>
  <c r="K42" i="9"/>
  <c r="I42" i="9"/>
  <c r="H42" i="9"/>
  <c r="G42" i="9"/>
  <c r="F42" i="9"/>
  <c r="E42" i="9"/>
  <c r="J42" i="9" s="1"/>
  <c r="O41" i="9"/>
  <c r="N41" i="9"/>
  <c r="P41" i="9" s="1"/>
  <c r="M41" i="9"/>
  <c r="L41" i="9"/>
  <c r="K41" i="9"/>
  <c r="I41" i="9"/>
  <c r="H41" i="9"/>
  <c r="G41" i="9"/>
  <c r="F41" i="9"/>
  <c r="E41" i="9"/>
  <c r="J41" i="9" s="1"/>
  <c r="P39" i="9"/>
  <c r="M39" i="9"/>
  <c r="Q39" i="9" s="1"/>
  <c r="J39" i="9"/>
  <c r="P38" i="9"/>
  <c r="M38" i="9"/>
  <c r="Q38" i="9" s="1"/>
  <c r="J38" i="9"/>
  <c r="P37" i="9"/>
  <c r="M37" i="9"/>
  <c r="Q37" i="9" s="1"/>
  <c r="J37" i="9"/>
  <c r="P36" i="9"/>
  <c r="M36" i="9"/>
  <c r="Q36" i="9" s="1"/>
  <c r="J36" i="9"/>
  <c r="P35" i="9"/>
  <c r="M35" i="9"/>
  <c r="Q35" i="9" s="1"/>
  <c r="J35" i="9"/>
  <c r="P34" i="9"/>
  <c r="M34" i="9"/>
  <c r="Q34" i="9" s="1"/>
  <c r="J34" i="9"/>
  <c r="P33" i="9"/>
  <c r="M33" i="9"/>
  <c r="Q33" i="9" s="1"/>
  <c r="J33" i="9"/>
  <c r="P32" i="9"/>
  <c r="M32" i="9"/>
  <c r="Q32" i="9" s="1"/>
  <c r="J32" i="9"/>
  <c r="P31" i="9"/>
  <c r="M31" i="9"/>
  <c r="Q31" i="9" s="1"/>
  <c r="J31" i="9"/>
  <c r="P30" i="9"/>
  <c r="M30" i="9"/>
  <c r="Q30" i="9" s="1"/>
  <c r="J30" i="9"/>
  <c r="P29" i="9"/>
  <c r="M29" i="9"/>
  <c r="Q29" i="9" s="1"/>
  <c r="J29" i="9"/>
  <c r="P28" i="9"/>
  <c r="M28" i="9"/>
  <c r="Q28" i="9" s="1"/>
  <c r="J28" i="9"/>
  <c r="P27" i="9"/>
  <c r="M27" i="9"/>
  <c r="Q27" i="9" s="1"/>
  <c r="J27" i="9"/>
  <c r="P26" i="9"/>
  <c r="M26" i="9"/>
  <c r="Q26" i="9" s="1"/>
  <c r="J26" i="9"/>
  <c r="P25" i="9"/>
  <c r="M25" i="9"/>
  <c r="Q25" i="9" s="1"/>
  <c r="J25" i="9"/>
  <c r="P24" i="9"/>
  <c r="M24" i="9"/>
  <c r="Q24" i="9" s="1"/>
  <c r="J24" i="9"/>
  <c r="J22" i="9" s="1"/>
  <c r="P23" i="9"/>
  <c r="O23" i="9"/>
  <c r="N23" i="9"/>
  <c r="L23" i="9"/>
  <c r="K23" i="9"/>
  <c r="J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F22" i="9"/>
  <c r="E22" i="9"/>
  <c r="P21" i="9"/>
  <c r="Q21" i="9" s="1"/>
  <c r="M21" i="9"/>
  <c r="J21" i="9"/>
  <c r="P20" i="9"/>
  <c r="Q20" i="9" s="1"/>
  <c r="M20" i="9"/>
  <c r="J20" i="9"/>
  <c r="P19" i="9"/>
  <c r="Q19" i="9" s="1"/>
  <c r="M19" i="9"/>
  <c r="J19" i="9"/>
  <c r="P18" i="9"/>
  <c r="Q18" i="9" s="1"/>
  <c r="M18" i="9"/>
  <c r="J18" i="9"/>
  <c r="Q17" i="9"/>
  <c r="S17" i="9" s="1"/>
  <c r="P17" i="9"/>
  <c r="M17" i="9"/>
  <c r="J17" i="9"/>
  <c r="P16" i="9"/>
  <c r="M16" i="9"/>
  <c r="Q16" i="9" s="1"/>
  <c r="S16" i="9" s="1"/>
  <c r="J16" i="9"/>
  <c r="P15" i="9"/>
  <c r="M15" i="9"/>
  <c r="Q15" i="9" s="1"/>
  <c r="J15" i="9"/>
  <c r="P14" i="9"/>
  <c r="M14" i="9"/>
  <c r="Q14" i="9" s="1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O9" i="9"/>
  <c r="O7" i="9" s="1"/>
  <c r="O5" i="9" s="1"/>
  <c r="N9" i="9"/>
  <c r="P9" i="9" s="1"/>
  <c r="L9" i="9"/>
  <c r="K9" i="9"/>
  <c r="M9" i="9" s="1"/>
  <c r="I9" i="9"/>
  <c r="H9" i="9"/>
  <c r="G9" i="9"/>
  <c r="G7" i="9" s="1"/>
  <c r="G5" i="9" s="1"/>
  <c r="F9" i="9"/>
  <c r="F7" i="9" s="1"/>
  <c r="F5" i="9" s="1"/>
  <c r="E9" i="9"/>
  <c r="O8" i="9"/>
  <c r="O6" i="9" s="1"/>
  <c r="N8" i="9"/>
  <c r="L8" i="9"/>
  <c r="L6" i="9" s="1"/>
  <c r="L4" i="9" s="1"/>
  <c r="K8" i="9"/>
  <c r="M8" i="9" s="1"/>
  <c r="I8" i="9"/>
  <c r="H8" i="9"/>
  <c r="H6" i="9" s="1"/>
  <c r="H4" i="9" s="1"/>
  <c r="G8" i="9"/>
  <c r="G6" i="9" s="1"/>
  <c r="F8" i="9"/>
  <c r="E8" i="9"/>
  <c r="J8" i="9" s="1"/>
  <c r="L7" i="9"/>
  <c r="I7" i="9"/>
  <c r="I5" i="9" s="1"/>
  <c r="H7" i="9"/>
  <c r="H5" i="9" s="1"/>
  <c r="E7" i="9"/>
  <c r="E5" i="9" s="1"/>
  <c r="N6" i="9"/>
  <c r="P6" i="9" s="1"/>
  <c r="I6" i="9"/>
  <c r="F6" i="9"/>
  <c r="F4" i="9" s="1"/>
  <c r="E6" i="9"/>
  <c r="O4" i="9"/>
  <c r="P352" i="1"/>
  <c r="M352" i="1"/>
  <c r="J352" i="1"/>
  <c r="P351" i="1"/>
  <c r="Q351" i="1" s="1"/>
  <c r="M351" i="1"/>
  <c r="J351" i="1"/>
  <c r="P350" i="1"/>
  <c r="Q350" i="1" s="1"/>
  <c r="M350" i="1"/>
  <c r="J350" i="1"/>
  <c r="P349" i="1"/>
  <c r="M349" i="1"/>
  <c r="J349" i="1"/>
  <c r="P348" i="1"/>
  <c r="M348" i="1"/>
  <c r="J348" i="1"/>
  <c r="P347" i="1"/>
  <c r="Q347" i="1" s="1"/>
  <c r="M347" i="1"/>
  <c r="J347" i="1"/>
  <c r="P346" i="1"/>
  <c r="Q346" i="1" s="1"/>
  <c r="M346" i="1"/>
  <c r="J346" i="1"/>
  <c r="P345" i="1"/>
  <c r="M345" i="1"/>
  <c r="J345" i="1"/>
  <c r="P344" i="1"/>
  <c r="M344" i="1"/>
  <c r="J344" i="1"/>
  <c r="P343" i="1"/>
  <c r="Q343" i="1" s="1"/>
  <c r="M343" i="1"/>
  <c r="J343" i="1"/>
  <c r="P342" i="1"/>
  <c r="Q342" i="1" s="1"/>
  <c r="M342" i="1"/>
  <c r="J342" i="1"/>
  <c r="P341" i="1"/>
  <c r="M341" i="1"/>
  <c r="J341" i="1"/>
  <c r="P340" i="1"/>
  <c r="M340" i="1"/>
  <c r="J340" i="1"/>
  <c r="P339" i="1"/>
  <c r="Q339" i="1" s="1"/>
  <c r="M339" i="1"/>
  <c r="J339" i="1"/>
  <c r="P338" i="1"/>
  <c r="Q338" i="1" s="1"/>
  <c r="M338" i="1"/>
  <c r="J338" i="1"/>
  <c r="P337" i="1"/>
  <c r="M337" i="1"/>
  <c r="J337" i="1"/>
  <c r="P336" i="1"/>
  <c r="M336" i="1"/>
  <c r="J336" i="1"/>
  <c r="P335" i="1"/>
  <c r="Q335" i="1" s="1"/>
  <c r="M335" i="1"/>
  <c r="J335" i="1"/>
  <c r="P334" i="1"/>
  <c r="Q334" i="1" s="1"/>
  <c r="M334" i="1"/>
  <c r="J334" i="1"/>
  <c r="P333" i="1"/>
  <c r="M333" i="1"/>
  <c r="J333" i="1"/>
  <c r="P332" i="1"/>
  <c r="M332" i="1"/>
  <c r="J332" i="1"/>
  <c r="P331" i="1"/>
  <c r="Q331" i="1" s="1"/>
  <c r="M331" i="1"/>
  <c r="J331" i="1"/>
  <c r="P330" i="1"/>
  <c r="Q330" i="1" s="1"/>
  <c r="M330" i="1"/>
  <c r="J330" i="1"/>
  <c r="P329" i="1"/>
  <c r="M329" i="1"/>
  <c r="J329" i="1"/>
  <c r="P328" i="1"/>
  <c r="M328" i="1"/>
  <c r="J328" i="1"/>
  <c r="P327" i="1"/>
  <c r="Q327" i="1" s="1"/>
  <c r="M327" i="1"/>
  <c r="J327" i="1"/>
  <c r="P326" i="1"/>
  <c r="Q326" i="1" s="1"/>
  <c r="M326" i="1"/>
  <c r="J326" i="1"/>
  <c r="P325" i="1"/>
  <c r="M325" i="1"/>
  <c r="J325" i="1"/>
  <c r="O324" i="1"/>
  <c r="N324" i="1"/>
  <c r="P324" i="1" s="1"/>
  <c r="L324" i="1"/>
  <c r="K324" i="1"/>
  <c r="M324" i="1" s="1"/>
  <c r="I324" i="1"/>
  <c r="H324" i="1"/>
  <c r="G324" i="1"/>
  <c r="F324" i="1"/>
  <c r="E324" i="1"/>
  <c r="O323" i="1"/>
  <c r="P323" i="1" s="1"/>
  <c r="N323" i="1"/>
  <c r="L323" i="1"/>
  <c r="K323" i="1"/>
  <c r="M323" i="1" s="1"/>
  <c r="I323" i="1"/>
  <c r="H323" i="1"/>
  <c r="G323" i="1"/>
  <c r="F323" i="1"/>
  <c r="E323" i="1"/>
  <c r="J323" i="1" s="1"/>
  <c r="P322" i="1"/>
  <c r="Q322" i="1" s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Q318" i="1" s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Q314" i="1" s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Q310" i="1" s="1"/>
  <c r="M310" i="1"/>
  <c r="J310" i="1"/>
  <c r="P309" i="1"/>
  <c r="Q309" i="1" s="1"/>
  <c r="M309" i="1"/>
  <c r="J309" i="1"/>
  <c r="P308" i="1"/>
  <c r="M308" i="1"/>
  <c r="J308" i="1"/>
  <c r="P307" i="1"/>
  <c r="Q307" i="1" s="1"/>
  <c r="M307" i="1"/>
  <c r="J307" i="1"/>
  <c r="P306" i="1"/>
  <c r="Q306" i="1" s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O300" i="1"/>
  <c r="N300" i="1"/>
  <c r="L300" i="1"/>
  <c r="K300" i="1"/>
  <c r="I300" i="1"/>
  <c r="I292" i="1" s="1"/>
  <c r="H300" i="1"/>
  <c r="H292" i="1" s="1"/>
  <c r="G300" i="1"/>
  <c r="F300" i="1"/>
  <c r="E300" i="1"/>
  <c r="E292" i="1" s="1"/>
  <c r="O299" i="1"/>
  <c r="N299" i="1"/>
  <c r="P299" i="1" s="1"/>
  <c r="M299" i="1"/>
  <c r="L299" i="1"/>
  <c r="K299" i="1"/>
  <c r="I299" i="1"/>
  <c r="I291" i="1" s="1"/>
  <c r="H299" i="1"/>
  <c r="G299" i="1"/>
  <c r="F299" i="1"/>
  <c r="F291" i="1" s="1"/>
  <c r="E299" i="1"/>
  <c r="P298" i="1"/>
  <c r="M298" i="1"/>
  <c r="J298" i="1"/>
  <c r="P297" i="1"/>
  <c r="M297" i="1"/>
  <c r="J297" i="1"/>
  <c r="P296" i="1"/>
  <c r="M296" i="1"/>
  <c r="J296" i="1"/>
  <c r="P295" i="1"/>
  <c r="M295" i="1"/>
  <c r="J295" i="1"/>
  <c r="P294" i="1"/>
  <c r="M294" i="1"/>
  <c r="J294" i="1"/>
  <c r="P293" i="1"/>
  <c r="M293" i="1"/>
  <c r="J293" i="1"/>
  <c r="O292" i="1"/>
  <c r="N292" i="1"/>
  <c r="P292" i="1" s="1"/>
  <c r="K292" i="1"/>
  <c r="F292" i="1"/>
  <c r="O291" i="1"/>
  <c r="L291" i="1"/>
  <c r="K291" i="1"/>
  <c r="M291" i="1" s="1"/>
  <c r="H291" i="1"/>
  <c r="G291" i="1"/>
  <c r="P289" i="1"/>
  <c r="Q289" i="1" s="1"/>
  <c r="J289" i="1"/>
  <c r="P288" i="1"/>
  <c r="Q288" i="1" s="1"/>
  <c r="M288" i="1"/>
  <c r="J288" i="1"/>
  <c r="P287" i="1"/>
  <c r="M287" i="1"/>
  <c r="J287" i="1"/>
  <c r="P286" i="1"/>
  <c r="Q286" i="1" s="1"/>
  <c r="M286" i="1"/>
  <c r="J286" i="1"/>
  <c r="P285" i="1"/>
  <c r="M285" i="1"/>
  <c r="J285" i="1"/>
  <c r="P284" i="1"/>
  <c r="Q284" i="1" s="1"/>
  <c r="M284" i="1"/>
  <c r="J284" i="1"/>
  <c r="P283" i="1"/>
  <c r="Q283" i="1" s="1"/>
  <c r="M283" i="1"/>
  <c r="J283" i="1"/>
  <c r="Q282" i="1"/>
  <c r="S282" i="1" s="1"/>
  <c r="P282" i="1"/>
  <c r="M282" i="1"/>
  <c r="J282" i="1"/>
  <c r="P281" i="1"/>
  <c r="M281" i="1"/>
  <c r="J281" i="1"/>
  <c r="Q280" i="1"/>
  <c r="P280" i="1"/>
  <c r="M280" i="1"/>
  <c r="J280" i="1"/>
  <c r="P279" i="1"/>
  <c r="M279" i="1"/>
  <c r="Q279" i="1" s="1"/>
  <c r="S277" i="1" s="1"/>
  <c r="J279" i="1"/>
  <c r="Q278" i="1"/>
  <c r="P278" i="1"/>
  <c r="M278" i="1"/>
  <c r="J278" i="1"/>
  <c r="P277" i="1"/>
  <c r="M277" i="1"/>
  <c r="Q277" i="1" s="1"/>
  <c r="J277" i="1"/>
  <c r="P276" i="1"/>
  <c r="Q276" i="1" s="1"/>
  <c r="S276" i="1" s="1"/>
  <c r="M276" i="1"/>
  <c r="J276" i="1"/>
  <c r="P275" i="1"/>
  <c r="M275" i="1"/>
  <c r="J275" i="1"/>
  <c r="P274" i="1"/>
  <c r="Q274" i="1" s="1"/>
  <c r="M274" i="1"/>
  <c r="J274" i="1"/>
  <c r="P273" i="1"/>
  <c r="M273" i="1"/>
  <c r="P272" i="1"/>
  <c r="M272" i="1"/>
  <c r="Q272" i="1" s="1"/>
  <c r="J272" i="1"/>
  <c r="O271" i="1"/>
  <c r="N271" i="1"/>
  <c r="L271" i="1"/>
  <c r="K271" i="1"/>
  <c r="M271" i="1" s="1"/>
  <c r="I271" i="1"/>
  <c r="H271" i="1"/>
  <c r="G271" i="1"/>
  <c r="F271" i="1"/>
  <c r="E271" i="1"/>
  <c r="P270" i="1"/>
  <c r="O270" i="1"/>
  <c r="N270" i="1"/>
  <c r="L270" i="1"/>
  <c r="K270" i="1"/>
  <c r="M270" i="1" s="1"/>
  <c r="I270" i="1"/>
  <c r="H270" i="1"/>
  <c r="G270" i="1"/>
  <c r="F270" i="1"/>
  <c r="J270" i="1" s="1"/>
  <c r="E270" i="1"/>
  <c r="Q268" i="1"/>
  <c r="P268" i="1"/>
  <c r="M268" i="1"/>
  <c r="J268" i="1"/>
  <c r="Q267" i="1"/>
  <c r="P267" i="1"/>
  <c r="M267" i="1"/>
  <c r="J267" i="1"/>
  <c r="Q266" i="1"/>
  <c r="P266" i="1"/>
  <c r="M266" i="1"/>
  <c r="J266" i="1"/>
  <c r="Q265" i="1"/>
  <c r="P265" i="1"/>
  <c r="M265" i="1"/>
  <c r="J265" i="1"/>
  <c r="Q264" i="1"/>
  <c r="P264" i="1"/>
  <c r="M264" i="1"/>
  <c r="J264" i="1"/>
  <c r="Q263" i="1"/>
  <c r="P263" i="1"/>
  <c r="M263" i="1"/>
  <c r="J263" i="1"/>
  <c r="Q262" i="1"/>
  <c r="P262" i="1"/>
  <c r="M262" i="1"/>
  <c r="J262" i="1"/>
  <c r="Q261" i="1"/>
  <c r="P261" i="1"/>
  <c r="M261" i="1"/>
  <c r="J261" i="1"/>
  <c r="Q260" i="1"/>
  <c r="P260" i="1"/>
  <c r="M260" i="1"/>
  <c r="J260" i="1"/>
  <c r="Q259" i="1"/>
  <c r="P259" i="1"/>
  <c r="M259" i="1"/>
  <c r="J259" i="1"/>
  <c r="Q258" i="1"/>
  <c r="P258" i="1"/>
  <c r="M258" i="1"/>
  <c r="J258" i="1"/>
  <c r="Q257" i="1"/>
  <c r="P257" i="1"/>
  <c r="M257" i="1"/>
  <c r="J257" i="1"/>
  <c r="P256" i="1"/>
  <c r="P246" i="1" s="1"/>
  <c r="M256" i="1"/>
  <c r="J256" i="1"/>
  <c r="Q256" i="1" s="1"/>
  <c r="Q255" i="1"/>
  <c r="P255" i="1"/>
  <c r="M255" i="1"/>
  <c r="J255" i="1"/>
  <c r="P254" i="1"/>
  <c r="M254" i="1"/>
  <c r="J254" i="1"/>
  <c r="Q254" i="1" s="1"/>
  <c r="P253" i="1"/>
  <c r="M253" i="1"/>
  <c r="J253" i="1"/>
  <c r="P252" i="1"/>
  <c r="M252" i="1"/>
  <c r="J252" i="1"/>
  <c r="P251" i="1"/>
  <c r="M251" i="1"/>
  <c r="J251" i="1"/>
  <c r="P250" i="1"/>
  <c r="M250" i="1"/>
  <c r="J250" i="1"/>
  <c r="P249" i="1"/>
  <c r="M249" i="1"/>
  <c r="J249" i="1"/>
  <c r="P248" i="1"/>
  <c r="M248" i="1"/>
  <c r="J248" i="1"/>
  <c r="P247" i="1"/>
  <c r="M247" i="1"/>
  <c r="J247" i="1"/>
  <c r="O246" i="1"/>
  <c r="N246" i="1"/>
  <c r="L246" i="1"/>
  <c r="K246" i="1"/>
  <c r="I246" i="1"/>
  <c r="H246" i="1"/>
  <c r="G246" i="1"/>
  <c r="F246" i="1"/>
  <c r="E246" i="1"/>
  <c r="P245" i="1"/>
  <c r="O245" i="1"/>
  <c r="N245" i="1"/>
  <c r="L245" i="1"/>
  <c r="K245" i="1"/>
  <c r="I245" i="1"/>
  <c r="H245" i="1"/>
  <c r="G245" i="1"/>
  <c r="F245" i="1"/>
  <c r="E245" i="1"/>
  <c r="J245" i="1" s="1"/>
  <c r="P243" i="1"/>
  <c r="Q243" i="1" s="1"/>
  <c r="M243" i="1"/>
  <c r="J243" i="1"/>
  <c r="P242" i="1"/>
  <c r="Q242" i="1" s="1"/>
  <c r="M242" i="1"/>
  <c r="J242" i="1"/>
  <c r="P241" i="1"/>
  <c r="M241" i="1"/>
  <c r="J241" i="1"/>
  <c r="P240" i="1"/>
  <c r="Q240" i="1" s="1"/>
  <c r="M240" i="1"/>
  <c r="J240" i="1"/>
  <c r="P239" i="1"/>
  <c r="M239" i="1"/>
  <c r="J239" i="1"/>
  <c r="P238" i="1"/>
  <c r="Q238" i="1" s="1"/>
  <c r="M238" i="1"/>
  <c r="J238" i="1"/>
  <c r="P237" i="1"/>
  <c r="M237" i="1"/>
  <c r="J237" i="1"/>
  <c r="P236" i="1"/>
  <c r="Q236" i="1" s="1"/>
  <c r="M236" i="1"/>
  <c r="J236" i="1"/>
  <c r="P235" i="1"/>
  <c r="M235" i="1"/>
  <c r="J235" i="1"/>
  <c r="P234" i="1"/>
  <c r="Q234" i="1" s="1"/>
  <c r="M234" i="1"/>
  <c r="J234" i="1"/>
  <c r="P233" i="1"/>
  <c r="M233" i="1"/>
  <c r="J233" i="1"/>
  <c r="P232" i="1"/>
  <c r="Q232" i="1" s="1"/>
  <c r="M232" i="1"/>
  <c r="J232" i="1"/>
  <c r="P231" i="1"/>
  <c r="O231" i="1"/>
  <c r="N231" i="1"/>
  <c r="L231" i="1"/>
  <c r="M231" i="1" s="1"/>
  <c r="K231" i="1"/>
  <c r="I231" i="1"/>
  <c r="H231" i="1"/>
  <c r="G231" i="1"/>
  <c r="F231" i="1"/>
  <c r="E231" i="1"/>
  <c r="J231" i="1" s="1"/>
  <c r="O230" i="1"/>
  <c r="N230" i="1"/>
  <c r="P230" i="1" s="1"/>
  <c r="M230" i="1"/>
  <c r="L230" i="1"/>
  <c r="K230" i="1"/>
  <c r="I230" i="1"/>
  <c r="H230" i="1"/>
  <c r="G230" i="1"/>
  <c r="F230" i="1"/>
  <c r="E230" i="1"/>
  <c r="J230" i="1" s="1"/>
  <c r="P229" i="1"/>
  <c r="M229" i="1"/>
  <c r="J229" i="1"/>
  <c r="P228" i="1"/>
  <c r="Q228" i="1" s="1"/>
  <c r="M228" i="1"/>
  <c r="J228" i="1"/>
  <c r="P227" i="1"/>
  <c r="M227" i="1"/>
  <c r="J227" i="1"/>
  <c r="P226" i="1"/>
  <c r="M226" i="1"/>
  <c r="J226" i="1"/>
  <c r="P225" i="1"/>
  <c r="M225" i="1"/>
  <c r="J225" i="1"/>
  <c r="P224" i="1"/>
  <c r="Q224" i="1" s="1"/>
  <c r="M224" i="1"/>
  <c r="J224" i="1"/>
  <c r="P223" i="1"/>
  <c r="M223" i="1"/>
  <c r="J223" i="1"/>
  <c r="P222" i="1"/>
  <c r="M222" i="1"/>
  <c r="J222" i="1"/>
  <c r="P221" i="1"/>
  <c r="M221" i="1"/>
  <c r="J221" i="1"/>
  <c r="P220" i="1"/>
  <c r="Q220" i="1" s="1"/>
  <c r="M220" i="1"/>
  <c r="J220" i="1"/>
  <c r="P219" i="1"/>
  <c r="M219" i="1"/>
  <c r="J219" i="1"/>
  <c r="P218" i="1"/>
  <c r="M218" i="1"/>
  <c r="J218" i="1"/>
  <c r="P217" i="1"/>
  <c r="M217" i="1"/>
  <c r="J217" i="1"/>
  <c r="P216" i="1"/>
  <c r="Q216" i="1" s="1"/>
  <c r="M216" i="1"/>
  <c r="J216" i="1"/>
  <c r="P215" i="1"/>
  <c r="M215" i="1"/>
  <c r="J215" i="1"/>
  <c r="P214" i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M210" i="1"/>
  <c r="J210" i="1"/>
  <c r="O209" i="1"/>
  <c r="P209" i="1" s="1"/>
  <c r="N209" i="1"/>
  <c r="L209" i="1"/>
  <c r="K209" i="1"/>
  <c r="M209" i="1" s="1"/>
  <c r="I209" i="1"/>
  <c r="I197" i="1" s="1"/>
  <c r="H209" i="1"/>
  <c r="G209" i="1"/>
  <c r="F209" i="1"/>
  <c r="E209" i="1"/>
  <c r="O208" i="1"/>
  <c r="N208" i="1"/>
  <c r="P208" i="1" s="1"/>
  <c r="L208" i="1"/>
  <c r="K208" i="1"/>
  <c r="M208" i="1" s="1"/>
  <c r="I208" i="1"/>
  <c r="H208" i="1"/>
  <c r="G208" i="1"/>
  <c r="F208" i="1"/>
  <c r="J208" i="1" s="1"/>
  <c r="E208" i="1"/>
  <c r="P207" i="1"/>
  <c r="M207" i="1"/>
  <c r="J207" i="1"/>
  <c r="P206" i="1"/>
  <c r="M206" i="1"/>
  <c r="Q206" i="1" s="1"/>
  <c r="J206" i="1"/>
  <c r="P205" i="1"/>
  <c r="M205" i="1"/>
  <c r="J205" i="1"/>
  <c r="P204" i="1"/>
  <c r="M204" i="1"/>
  <c r="Q204" i="1" s="1"/>
  <c r="J204" i="1"/>
  <c r="P203" i="1"/>
  <c r="M203" i="1"/>
  <c r="J203" i="1"/>
  <c r="P202" i="1"/>
  <c r="M202" i="1"/>
  <c r="Q202" i="1" s="1"/>
  <c r="J202" i="1"/>
  <c r="P201" i="1"/>
  <c r="M201" i="1"/>
  <c r="J201" i="1"/>
  <c r="P200" i="1"/>
  <c r="M200" i="1"/>
  <c r="Q200" i="1" s="1"/>
  <c r="J200" i="1"/>
  <c r="O199" i="1"/>
  <c r="N199" i="1"/>
  <c r="L199" i="1"/>
  <c r="L197" i="1" s="1"/>
  <c r="K199" i="1"/>
  <c r="I199" i="1"/>
  <c r="H199" i="1"/>
  <c r="H197" i="1" s="1"/>
  <c r="G199" i="1"/>
  <c r="G197" i="1" s="1"/>
  <c r="F199" i="1"/>
  <c r="F197" i="1" s="1"/>
  <c r="E199" i="1"/>
  <c r="P198" i="1"/>
  <c r="O198" i="1"/>
  <c r="N198" i="1"/>
  <c r="L198" i="1"/>
  <c r="K198" i="1"/>
  <c r="I198" i="1"/>
  <c r="I196" i="1" s="1"/>
  <c r="H198" i="1"/>
  <c r="H196" i="1" s="1"/>
  <c r="G198" i="1"/>
  <c r="F198" i="1"/>
  <c r="J198" i="1" s="1"/>
  <c r="E198" i="1"/>
  <c r="E196" i="1" s="1"/>
  <c r="N197" i="1"/>
  <c r="O196" i="1"/>
  <c r="K196" i="1"/>
  <c r="J196" i="1"/>
  <c r="G196" i="1"/>
  <c r="F196" i="1"/>
  <c r="P194" i="1"/>
  <c r="M194" i="1"/>
  <c r="J194" i="1"/>
  <c r="P193" i="1"/>
  <c r="M193" i="1"/>
  <c r="Q193" i="1" s="1"/>
  <c r="J193" i="1"/>
  <c r="P192" i="1"/>
  <c r="M192" i="1"/>
  <c r="J192" i="1"/>
  <c r="Q191" i="1"/>
  <c r="S191" i="1" s="1"/>
  <c r="P191" i="1"/>
  <c r="M191" i="1"/>
  <c r="J191" i="1"/>
  <c r="P190" i="1"/>
  <c r="M190" i="1"/>
  <c r="J190" i="1"/>
  <c r="Q190" i="1" s="1"/>
  <c r="Q189" i="1"/>
  <c r="P189" i="1"/>
  <c r="M189" i="1"/>
  <c r="J189" i="1"/>
  <c r="P188" i="1"/>
  <c r="M188" i="1"/>
  <c r="J188" i="1"/>
  <c r="Q188" i="1" s="1"/>
  <c r="Q187" i="1"/>
  <c r="P187" i="1"/>
  <c r="M187" i="1"/>
  <c r="J187" i="1"/>
  <c r="P186" i="1"/>
  <c r="M186" i="1"/>
  <c r="J186" i="1"/>
  <c r="Q186" i="1" s="1"/>
  <c r="Q185" i="1"/>
  <c r="P185" i="1"/>
  <c r="M185" i="1"/>
  <c r="J185" i="1"/>
  <c r="P184" i="1"/>
  <c r="M184" i="1"/>
  <c r="J184" i="1"/>
  <c r="Q184" i="1" s="1"/>
  <c r="Q183" i="1"/>
  <c r="P183" i="1"/>
  <c r="M183" i="1"/>
  <c r="J183" i="1"/>
  <c r="P182" i="1"/>
  <c r="M182" i="1"/>
  <c r="J182" i="1"/>
  <c r="Q182" i="1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2" i="1" s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P163" i="1"/>
  <c r="M163" i="1"/>
  <c r="Q163" i="1" s="1"/>
  <c r="S163" i="1" s="1"/>
  <c r="J163" i="1"/>
  <c r="O162" i="1"/>
  <c r="P162" i="1" s="1"/>
  <c r="N162" i="1"/>
  <c r="L162" i="1"/>
  <c r="K162" i="1"/>
  <c r="M162" i="1" s="1"/>
  <c r="I162" i="1"/>
  <c r="H162" i="1"/>
  <c r="G162" i="1"/>
  <c r="F162" i="1"/>
  <c r="E162" i="1"/>
  <c r="P161" i="1"/>
  <c r="O161" i="1"/>
  <c r="N161" i="1"/>
  <c r="L161" i="1"/>
  <c r="M161" i="1" s="1"/>
  <c r="K161" i="1"/>
  <c r="I161" i="1"/>
  <c r="H161" i="1"/>
  <c r="G161" i="1"/>
  <c r="F161" i="1"/>
  <c r="J161" i="1" s="1"/>
  <c r="E161" i="1"/>
  <c r="Q159" i="1"/>
  <c r="P159" i="1"/>
  <c r="M159" i="1"/>
  <c r="J159" i="1"/>
  <c r="Q158" i="1"/>
  <c r="P158" i="1"/>
  <c r="M158" i="1"/>
  <c r="J158" i="1"/>
  <c r="Q157" i="1"/>
  <c r="P157" i="1"/>
  <c r="M157" i="1"/>
  <c r="J157" i="1"/>
  <c r="Q156" i="1"/>
  <c r="P156" i="1"/>
  <c r="M156" i="1"/>
  <c r="J156" i="1"/>
  <c r="Q155" i="1"/>
  <c r="P155" i="1"/>
  <c r="M155" i="1"/>
  <c r="J155" i="1"/>
  <c r="Q154" i="1"/>
  <c r="P154" i="1"/>
  <c r="M154" i="1"/>
  <c r="J154" i="1"/>
  <c r="P153" i="1"/>
  <c r="M153" i="1"/>
  <c r="J153" i="1"/>
  <c r="P152" i="1"/>
  <c r="M152" i="1"/>
  <c r="Q152" i="1" s="1"/>
  <c r="S152" i="1" s="1"/>
  <c r="J152" i="1"/>
  <c r="O151" i="1"/>
  <c r="P151" i="1" s="1"/>
  <c r="N151" i="1"/>
  <c r="L151" i="1"/>
  <c r="K151" i="1"/>
  <c r="M151" i="1" s="1"/>
  <c r="I151" i="1"/>
  <c r="H151" i="1"/>
  <c r="G151" i="1"/>
  <c r="F151" i="1"/>
  <c r="E151" i="1"/>
  <c r="P150" i="1"/>
  <c r="O150" i="1"/>
  <c r="N150" i="1"/>
  <c r="L150" i="1"/>
  <c r="M150" i="1" s="1"/>
  <c r="K150" i="1"/>
  <c r="I150" i="1"/>
  <c r="H150" i="1"/>
  <c r="G150" i="1"/>
  <c r="F150" i="1"/>
  <c r="E150" i="1"/>
  <c r="P148" i="1"/>
  <c r="M148" i="1"/>
  <c r="J148" i="1"/>
  <c r="Q148" i="1" s="1"/>
  <c r="Q147" i="1"/>
  <c r="P147" i="1"/>
  <c r="M147" i="1"/>
  <c r="J147" i="1"/>
  <c r="Q146" i="1"/>
  <c r="P146" i="1"/>
  <c r="M146" i="1"/>
  <c r="J146" i="1"/>
  <c r="Q145" i="1"/>
  <c r="P145" i="1"/>
  <c r="M145" i="1"/>
  <c r="J145" i="1"/>
  <c r="P144" i="1"/>
  <c r="M144" i="1"/>
  <c r="J144" i="1"/>
  <c r="Q144" i="1" s="1"/>
  <c r="Q143" i="1"/>
  <c r="P143" i="1"/>
  <c r="M143" i="1"/>
  <c r="J143" i="1"/>
  <c r="P142" i="1"/>
  <c r="M142" i="1"/>
  <c r="J142" i="1"/>
  <c r="Q142" i="1" s="1"/>
  <c r="Q141" i="1"/>
  <c r="P141" i="1"/>
  <c r="M141" i="1"/>
  <c r="J141" i="1"/>
  <c r="P140" i="1"/>
  <c r="M140" i="1"/>
  <c r="J140" i="1"/>
  <c r="Q140" i="1" s="1"/>
  <c r="Q139" i="1"/>
  <c r="P139" i="1"/>
  <c r="M139" i="1"/>
  <c r="J139" i="1"/>
  <c r="O138" i="1"/>
  <c r="N138" i="1"/>
  <c r="P138" i="1" s="1"/>
  <c r="M138" i="1"/>
  <c r="L138" i="1"/>
  <c r="K138" i="1"/>
  <c r="I138" i="1"/>
  <c r="H138" i="1"/>
  <c r="G138" i="1"/>
  <c r="F138" i="1"/>
  <c r="E138" i="1"/>
  <c r="O137" i="1"/>
  <c r="N137" i="1"/>
  <c r="P137" i="1" s="1"/>
  <c r="L137" i="1"/>
  <c r="K137" i="1"/>
  <c r="M137" i="1" s="1"/>
  <c r="I137" i="1"/>
  <c r="H137" i="1"/>
  <c r="G137" i="1"/>
  <c r="F137" i="1"/>
  <c r="J137" i="1" s="1"/>
  <c r="E137" i="1"/>
  <c r="P135" i="1"/>
  <c r="M135" i="1"/>
  <c r="Q135" i="1" s="1"/>
  <c r="J135" i="1"/>
  <c r="P134" i="1"/>
  <c r="M134" i="1"/>
  <c r="Q134" i="1" s="1"/>
  <c r="J134" i="1"/>
  <c r="P133" i="1"/>
  <c r="M133" i="1"/>
  <c r="Q133" i="1" s="1"/>
  <c r="J133" i="1"/>
  <c r="P132" i="1"/>
  <c r="M132" i="1"/>
  <c r="Q132" i="1" s="1"/>
  <c r="J132" i="1"/>
  <c r="P131" i="1"/>
  <c r="M131" i="1"/>
  <c r="Q131" i="1" s="1"/>
  <c r="J131" i="1"/>
  <c r="P130" i="1"/>
  <c r="M130" i="1"/>
  <c r="Q130" i="1" s="1"/>
  <c r="J130" i="1"/>
  <c r="P129" i="1"/>
  <c r="M129" i="1"/>
  <c r="J129" i="1"/>
  <c r="Q128" i="1"/>
  <c r="P128" i="1"/>
  <c r="M128" i="1"/>
  <c r="J128" i="1"/>
  <c r="P127" i="1"/>
  <c r="M127" i="1"/>
  <c r="J127" i="1"/>
  <c r="Q127" i="1" s="1"/>
  <c r="Q126" i="1"/>
  <c r="P126" i="1"/>
  <c r="M126" i="1"/>
  <c r="J126" i="1"/>
  <c r="P125" i="1"/>
  <c r="M125" i="1"/>
  <c r="J125" i="1"/>
  <c r="Q125" i="1" s="1"/>
  <c r="Q124" i="1"/>
  <c r="P124" i="1"/>
  <c r="M124" i="1"/>
  <c r="J124" i="1"/>
  <c r="P123" i="1"/>
  <c r="M123" i="1"/>
  <c r="J123" i="1"/>
  <c r="Q123" i="1" s="1"/>
  <c r="Q122" i="1"/>
  <c r="P122" i="1"/>
  <c r="M122" i="1"/>
  <c r="J122" i="1"/>
  <c r="P121" i="1"/>
  <c r="M121" i="1"/>
  <c r="J121" i="1"/>
  <c r="P120" i="1"/>
  <c r="M120" i="1"/>
  <c r="Q120" i="1" s="1"/>
  <c r="S120" i="1" s="1"/>
  <c r="J120" i="1"/>
  <c r="O119" i="1"/>
  <c r="P119" i="1" s="1"/>
  <c r="N119" i="1"/>
  <c r="L119" i="1"/>
  <c r="K119" i="1"/>
  <c r="M119" i="1" s="1"/>
  <c r="I119" i="1"/>
  <c r="H119" i="1"/>
  <c r="G119" i="1"/>
  <c r="F119" i="1"/>
  <c r="E119" i="1"/>
  <c r="P118" i="1"/>
  <c r="O118" i="1"/>
  <c r="N118" i="1"/>
  <c r="L118" i="1"/>
  <c r="M118" i="1" s="1"/>
  <c r="K118" i="1"/>
  <c r="I118" i="1"/>
  <c r="H118" i="1"/>
  <c r="G118" i="1"/>
  <c r="F118" i="1"/>
  <c r="E118" i="1"/>
  <c r="P116" i="1"/>
  <c r="M116" i="1"/>
  <c r="J116" i="1"/>
  <c r="Q116" i="1" s="1"/>
  <c r="Q115" i="1"/>
  <c r="P115" i="1"/>
  <c r="M115" i="1"/>
  <c r="J115" i="1"/>
  <c r="P114" i="1"/>
  <c r="M114" i="1"/>
  <c r="J114" i="1"/>
  <c r="Q113" i="1"/>
  <c r="P113" i="1"/>
  <c r="M113" i="1"/>
  <c r="J113" i="1"/>
  <c r="O112" i="1"/>
  <c r="N112" i="1"/>
  <c r="P112" i="1" s="1"/>
  <c r="M112" i="1"/>
  <c r="L112" i="1"/>
  <c r="K112" i="1"/>
  <c r="I112" i="1"/>
  <c r="H112" i="1"/>
  <c r="G112" i="1"/>
  <c r="F112" i="1"/>
  <c r="E112" i="1"/>
  <c r="O111" i="1"/>
  <c r="N111" i="1"/>
  <c r="P111" i="1" s="1"/>
  <c r="L111" i="1"/>
  <c r="K111" i="1"/>
  <c r="M111" i="1" s="1"/>
  <c r="I111" i="1"/>
  <c r="H111" i="1"/>
  <c r="G111" i="1"/>
  <c r="F111" i="1"/>
  <c r="J111" i="1" s="1"/>
  <c r="E111" i="1"/>
  <c r="P109" i="1"/>
  <c r="M109" i="1"/>
  <c r="Q109" i="1" s="1"/>
  <c r="J109" i="1"/>
  <c r="P108" i="1"/>
  <c r="M108" i="1"/>
  <c r="Q108" i="1" s="1"/>
  <c r="J108" i="1"/>
  <c r="P107" i="1"/>
  <c r="M107" i="1"/>
  <c r="J107" i="1"/>
  <c r="P106" i="1"/>
  <c r="M106" i="1"/>
  <c r="Q106" i="1" s="1"/>
  <c r="J106" i="1"/>
  <c r="P105" i="1"/>
  <c r="M105" i="1"/>
  <c r="Q105" i="1" s="1"/>
  <c r="J105" i="1"/>
  <c r="P104" i="1"/>
  <c r="M104" i="1"/>
  <c r="Q104" i="1" s="1"/>
  <c r="J104" i="1"/>
  <c r="P103" i="1"/>
  <c r="M103" i="1"/>
  <c r="J103" i="1"/>
  <c r="P102" i="1"/>
  <c r="M102" i="1"/>
  <c r="Q102" i="1" s="1"/>
  <c r="J102" i="1"/>
  <c r="P101" i="1"/>
  <c r="M101" i="1"/>
  <c r="Q101" i="1" s="1"/>
  <c r="J101" i="1"/>
  <c r="P100" i="1"/>
  <c r="M100" i="1"/>
  <c r="Q100" i="1" s="1"/>
  <c r="J100" i="1"/>
  <c r="O99" i="1"/>
  <c r="P99" i="1" s="1"/>
  <c r="N99" i="1"/>
  <c r="L99" i="1"/>
  <c r="K99" i="1"/>
  <c r="M99" i="1" s="1"/>
  <c r="I99" i="1"/>
  <c r="H99" i="1"/>
  <c r="G99" i="1"/>
  <c r="F99" i="1"/>
  <c r="E99" i="1"/>
  <c r="P98" i="1"/>
  <c r="O98" i="1"/>
  <c r="N98" i="1"/>
  <c r="L98" i="1"/>
  <c r="M98" i="1" s="1"/>
  <c r="K98" i="1"/>
  <c r="I98" i="1"/>
  <c r="H98" i="1"/>
  <c r="G98" i="1"/>
  <c r="F98" i="1"/>
  <c r="J98" i="1" s="1"/>
  <c r="E98" i="1"/>
  <c r="Q96" i="1"/>
  <c r="P96" i="1"/>
  <c r="M96" i="1"/>
  <c r="J96" i="1"/>
  <c r="Q95" i="1"/>
  <c r="P95" i="1"/>
  <c r="M95" i="1"/>
  <c r="J95" i="1"/>
  <c r="Q94" i="1"/>
  <c r="P94" i="1"/>
  <c r="M94" i="1"/>
  <c r="J94" i="1"/>
  <c r="Q93" i="1"/>
  <c r="P93" i="1"/>
  <c r="M93" i="1"/>
  <c r="J93" i="1"/>
  <c r="P92" i="1"/>
  <c r="M92" i="1"/>
  <c r="J92" i="1"/>
  <c r="K88" i="1" s="1"/>
  <c r="M88" i="1" s="1"/>
  <c r="P91" i="1"/>
  <c r="M91" i="1"/>
  <c r="Q91" i="1" s="1"/>
  <c r="S91" i="1" s="1"/>
  <c r="J91" i="1"/>
  <c r="P90" i="1"/>
  <c r="M90" i="1"/>
  <c r="J90" i="1"/>
  <c r="P89" i="1"/>
  <c r="M89" i="1"/>
  <c r="Q89" i="1" s="1"/>
  <c r="J89" i="1"/>
  <c r="O88" i="1"/>
  <c r="N88" i="1"/>
  <c r="P88" i="1" s="1"/>
  <c r="L88" i="1"/>
  <c r="I88" i="1"/>
  <c r="H88" i="1"/>
  <c r="G88" i="1"/>
  <c r="F88" i="1"/>
  <c r="E88" i="1"/>
  <c r="P87" i="1"/>
  <c r="O87" i="1"/>
  <c r="N87" i="1"/>
  <c r="L87" i="1"/>
  <c r="K87" i="1"/>
  <c r="M87" i="1" s="1"/>
  <c r="I87" i="1"/>
  <c r="H87" i="1"/>
  <c r="G87" i="1"/>
  <c r="F87" i="1"/>
  <c r="J87" i="1" s="1"/>
  <c r="E87" i="1"/>
  <c r="Q85" i="1"/>
  <c r="P85" i="1"/>
  <c r="M85" i="1"/>
  <c r="J85" i="1"/>
  <c r="Q84" i="1"/>
  <c r="P84" i="1"/>
  <c r="M84" i="1"/>
  <c r="J84" i="1"/>
  <c r="P83" i="1"/>
  <c r="M83" i="1"/>
  <c r="J83" i="1"/>
  <c r="Q83" i="1" s="1"/>
  <c r="Q82" i="1"/>
  <c r="P82" i="1"/>
  <c r="M82" i="1"/>
  <c r="J82" i="1"/>
  <c r="P81" i="1"/>
  <c r="M81" i="1"/>
  <c r="J81" i="1"/>
  <c r="P80" i="1"/>
  <c r="M80" i="1"/>
  <c r="Q80" i="1" s="1"/>
  <c r="S80" i="1" s="1"/>
  <c r="J80" i="1"/>
  <c r="P79" i="1"/>
  <c r="M79" i="1"/>
  <c r="Q79" i="1" s="1"/>
  <c r="J79" i="1"/>
  <c r="P78" i="1"/>
  <c r="M78" i="1"/>
  <c r="Q78" i="1" s="1"/>
  <c r="J78" i="1"/>
  <c r="P77" i="1"/>
  <c r="M77" i="1"/>
  <c r="J77" i="1"/>
  <c r="P76" i="1"/>
  <c r="M76" i="1"/>
  <c r="Q76" i="1" s="1"/>
  <c r="J76" i="1"/>
  <c r="P75" i="1"/>
  <c r="M75" i="1"/>
  <c r="Q75" i="1" s="1"/>
  <c r="J75" i="1"/>
  <c r="P74" i="1"/>
  <c r="M74" i="1"/>
  <c r="Q74" i="1" s="1"/>
  <c r="J74" i="1"/>
  <c r="P73" i="1"/>
  <c r="M73" i="1"/>
  <c r="Q73" i="1" s="1"/>
  <c r="J73" i="1"/>
  <c r="P72" i="1"/>
  <c r="M72" i="1"/>
  <c r="Q72" i="1" s="1"/>
  <c r="J72" i="1"/>
  <c r="P71" i="1"/>
  <c r="M71" i="1"/>
  <c r="Q71" i="1" s="1"/>
  <c r="J71" i="1"/>
  <c r="P70" i="1"/>
  <c r="M70" i="1"/>
  <c r="Q70" i="1" s="1"/>
  <c r="J70" i="1"/>
  <c r="P69" i="1"/>
  <c r="Q69" i="1" s="1"/>
  <c r="M69" i="1"/>
  <c r="J69" i="1"/>
  <c r="P68" i="1"/>
  <c r="M68" i="1"/>
  <c r="Q68" i="1" s="1"/>
  <c r="S68" i="1" s="1"/>
  <c r="J68" i="1"/>
  <c r="P67" i="1"/>
  <c r="M67" i="1"/>
  <c r="Q67" i="1" s="1"/>
  <c r="J67" i="1"/>
  <c r="P66" i="1"/>
  <c r="M66" i="1"/>
  <c r="Q66" i="1" s="1"/>
  <c r="J66" i="1"/>
  <c r="P65" i="1"/>
  <c r="Q65" i="1" s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P60" i="1"/>
  <c r="Q60" i="1" s="1"/>
  <c r="O60" i="1"/>
  <c r="N60" i="1"/>
  <c r="L60" i="1"/>
  <c r="M60" i="1" s="1"/>
  <c r="K60" i="1"/>
  <c r="I60" i="1"/>
  <c r="H60" i="1"/>
  <c r="G60" i="1"/>
  <c r="F60" i="1"/>
  <c r="E60" i="1"/>
  <c r="J60" i="1" s="1"/>
  <c r="Q58" i="1"/>
  <c r="P58" i="1"/>
  <c r="M58" i="1"/>
  <c r="J58" i="1"/>
  <c r="Q57" i="1"/>
  <c r="P57" i="1"/>
  <c r="M57" i="1"/>
  <c r="J57" i="1"/>
  <c r="Q56" i="1"/>
  <c r="K57" i="13" s="1"/>
  <c r="P56" i="1"/>
  <c r="M56" i="1"/>
  <c r="J56" i="1"/>
  <c r="Q55" i="1"/>
  <c r="P55" i="1"/>
  <c r="M55" i="1"/>
  <c r="J55" i="1"/>
  <c r="P54" i="1"/>
  <c r="M54" i="1"/>
  <c r="J54" i="1"/>
  <c r="Q54" i="1" s="1"/>
  <c r="K55" i="13" s="1"/>
  <c r="Q53" i="1"/>
  <c r="P53" i="1"/>
  <c r="M53" i="1"/>
  <c r="J53" i="1"/>
  <c r="P52" i="1"/>
  <c r="Q52" i="1" s="1"/>
  <c r="M52" i="1"/>
  <c r="J52" i="1"/>
  <c r="P51" i="1"/>
  <c r="Q51" i="1" s="1"/>
  <c r="S51" i="1" s="1"/>
  <c r="M51" i="1"/>
  <c r="J51" i="1"/>
  <c r="P50" i="1"/>
  <c r="Q50" i="1" s="1"/>
  <c r="M50" i="1"/>
  <c r="J50" i="1"/>
  <c r="P49" i="1"/>
  <c r="Q49" i="1" s="1"/>
  <c r="M49" i="1"/>
  <c r="J49" i="1"/>
  <c r="P48" i="1"/>
  <c r="Q48" i="1" s="1"/>
  <c r="M48" i="1"/>
  <c r="J48" i="1"/>
  <c r="P47" i="1"/>
  <c r="P45" i="1" s="1"/>
  <c r="M47" i="1"/>
  <c r="M45" i="1" s="1"/>
  <c r="J47" i="1"/>
  <c r="J46" i="1"/>
  <c r="Q46" i="1" s="1"/>
  <c r="K47" i="13" s="1"/>
  <c r="O45" i="1"/>
  <c r="N45" i="1"/>
  <c r="L45" i="1"/>
  <c r="K45" i="1"/>
  <c r="I45" i="1"/>
  <c r="J45" i="1" s="1"/>
  <c r="H45" i="1"/>
  <c r="E45" i="1"/>
  <c r="P44" i="1"/>
  <c r="M44" i="1"/>
  <c r="J44" i="1"/>
  <c r="P43" i="1"/>
  <c r="Q43" i="1" s="1"/>
  <c r="M43" i="1"/>
  <c r="J43" i="1"/>
  <c r="P42" i="1"/>
  <c r="O42" i="1"/>
  <c r="N42" i="1"/>
  <c r="L42" i="1"/>
  <c r="M42" i="1" s="1"/>
  <c r="K42" i="1"/>
  <c r="I42" i="1"/>
  <c r="H42" i="1"/>
  <c r="G42" i="1"/>
  <c r="F42" i="1"/>
  <c r="E42" i="1"/>
  <c r="O41" i="1"/>
  <c r="N41" i="1"/>
  <c r="P41" i="1" s="1"/>
  <c r="M41" i="1"/>
  <c r="L41" i="1"/>
  <c r="K41" i="1"/>
  <c r="I41" i="1"/>
  <c r="H41" i="1"/>
  <c r="G41" i="1"/>
  <c r="F41" i="1"/>
  <c r="E41" i="1"/>
  <c r="J41" i="1" s="1"/>
  <c r="P39" i="1"/>
  <c r="Q39" i="1" s="1"/>
  <c r="J38" i="13" s="1"/>
  <c r="M39" i="1"/>
  <c r="J39" i="1"/>
  <c r="P38" i="1"/>
  <c r="Q38" i="1" s="1"/>
  <c r="M38" i="1"/>
  <c r="J38" i="1"/>
  <c r="P37" i="1"/>
  <c r="Q37" i="1" s="1"/>
  <c r="M37" i="1"/>
  <c r="J37" i="1"/>
  <c r="P36" i="1"/>
  <c r="Q36" i="1" s="1"/>
  <c r="M36" i="1"/>
  <c r="J36" i="1"/>
  <c r="P35" i="1"/>
  <c r="M35" i="1"/>
  <c r="J35" i="1"/>
  <c r="P34" i="1"/>
  <c r="Q34" i="1" s="1"/>
  <c r="M34" i="1"/>
  <c r="J34" i="1"/>
  <c r="P33" i="1"/>
  <c r="Q33" i="1" s="1"/>
  <c r="J32" i="13" s="1"/>
  <c r="M33" i="1"/>
  <c r="J33" i="1"/>
  <c r="P32" i="1"/>
  <c r="Q32" i="1" s="1"/>
  <c r="M32" i="1"/>
  <c r="J32" i="1"/>
  <c r="P31" i="1"/>
  <c r="M31" i="1"/>
  <c r="J31" i="1"/>
  <c r="P30" i="1"/>
  <c r="Q30" i="1" s="1"/>
  <c r="M30" i="1"/>
  <c r="J30" i="1"/>
  <c r="P29" i="1"/>
  <c r="M29" i="1"/>
  <c r="J29" i="1"/>
  <c r="P28" i="1"/>
  <c r="Q28" i="1" s="1"/>
  <c r="M28" i="1"/>
  <c r="J28" i="1"/>
  <c r="P27" i="1"/>
  <c r="M27" i="1"/>
  <c r="J27" i="1"/>
  <c r="P26" i="1"/>
  <c r="Q26" i="1" s="1"/>
  <c r="M26" i="1"/>
  <c r="J26" i="1"/>
  <c r="P25" i="1"/>
  <c r="M25" i="1"/>
  <c r="M23" i="1" s="1"/>
  <c r="J25" i="1"/>
  <c r="P24" i="1"/>
  <c r="Q24" i="1" s="1"/>
  <c r="Q22" i="1" s="1"/>
  <c r="M24" i="1"/>
  <c r="M22" i="1" s="1"/>
  <c r="J24" i="1"/>
  <c r="J22" i="1" s="1"/>
  <c r="P23" i="1"/>
  <c r="O23" i="1"/>
  <c r="N23" i="1"/>
  <c r="L23" i="1"/>
  <c r="K23" i="1"/>
  <c r="I23" i="1"/>
  <c r="H23" i="1"/>
  <c r="G23" i="1"/>
  <c r="F23" i="1"/>
  <c r="E23" i="1"/>
  <c r="P22" i="1"/>
  <c r="O22" i="1"/>
  <c r="N22" i="1"/>
  <c r="L22" i="1"/>
  <c r="K22" i="1"/>
  <c r="I22" i="1"/>
  <c r="H22" i="1"/>
  <c r="G22" i="1"/>
  <c r="F22" i="1"/>
  <c r="E22" i="1"/>
  <c r="P21" i="1"/>
  <c r="M21" i="1"/>
  <c r="J21" i="1"/>
  <c r="P20" i="1"/>
  <c r="Q20" i="1" s="1"/>
  <c r="M20" i="1"/>
  <c r="J20" i="1"/>
  <c r="P19" i="1"/>
  <c r="M19" i="1"/>
  <c r="J19" i="1"/>
  <c r="P18" i="1"/>
  <c r="Q18" i="1" s="1"/>
  <c r="M18" i="1"/>
  <c r="J18" i="1"/>
  <c r="Q17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O7" i="1" s="1"/>
  <c r="N9" i="1"/>
  <c r="P9" i="1" s="1"/>
  <c r="L9" i="1"/>
  <c r="K9" i="1"/>
  <c r="M9" i="1" s="1"/>
  <c r="I9" i="1"/>
  <c r="H9" i="1"/>
  <c r="G9" i="1"/>
  <c r="G7" i="1" s="1"/>
  <c r="F9" i="1"/>
  <c r="F7" i="1" s="1"/>
  <c r="E9" i="1"/>
  <c r="E7" i="1" s="1"/>
  <c r="O8" i="1"/>
  <c r="O6" i="1" s="1"/>
  <c r="O4" i="1" s="1"/>
  <c r="N8" i="1"/>
  <c r="L8" i="1"/>
  <c r="L6" i="1" s="1"/>
  <c r="K8" i="1"/>
  <c r="M8" i="1" s="1"/>
  <c r="I8" i="1"/>
  <c r="H8" i="1"/>
  <c r="H6" i="1" s="1"/>
  <c r="H4" i="1" s="1"/>
  <c r="G8" i="1"/>
  <c r="G6" i="1" s="1"/>
  <c r="G4" i="1" s="1"/>
  <c r="F8" i="1"/>
  <c r="E8" i="1"/>
  <c r="J8" i="1" s="1"/>
  <c r="L7" i="1"/>
  <c r="I7" i="1"/>
  <c r="H7" i="1"/>
  <c r="N6" i="1"/>
  <c r="P6" i="1" s="1"/>
  <c r="I6" i="1"/>
  <c r="I4" i="1" s="1"/>
  <c r="F6" i="1"/>
  <c r="F4" i="1" s="1"/>
  <c r="E6" i="1"/>
  <c r="Q22" i="2"/>
  <c r="O22" i="2"/>
  <c r="N22" i="2"/>
  <c r="L22" i="2"/>
  <c r="K22" i="2"/>
  <c r="K6" i="2" s="1"/>
  <c r="I22" i="2"/>
  <c r="H22" i="2"/>
  <c r="G22" i="2"/>
  <c r="F22" i="2"/>
  <c r="F6" i="2" s="1"/>
  <c r="E22" i="2"/>
  <c r="E6" i="2" s="1"/>
  <c r="E4" i="2" s="1"/>
  <c r="Q32" i="2"/>
  <c r="P32" i="2"/>
  <c r="M32" i="2"/>
  <c r="J32" i="2"/>
  <c r="P31" i="2"/>
  <c r="M31" i="2"/>
  <c r="Q31" i="2" s="1"/>
  <c r="J31" i="2"/>
  <c r="O6" i="2"/>
  <c r="G323" i="2"/>
  <c r="G299" i="2"/>
  <c r="H245" i="2"/>
  <c r="G230" i="2"/>
  <c r="G161" i="2"/>
  <c r="G41" i="2"/>
  <c r="Q21" i="1" l="1"/>
  <c r="G292" i="1"/>
  <c r="J292" i="1" s="1"/>
  <c r="J324" i="1"/>
  <c r="Q324" i="1" s="1"/>
  <c r="Q320" i="1"/>
  <c r="Q316" i="1"/>
  <c r="Q312" i="1"/>
  <c r="Q308" i="1"/>
  <c r="Q304" i="1"/>
  <c r="Q298" i="1"/>
  <c r="Q296" i="1"/>
  <c r="Q294" i="1"/>
  <c r="Q281" i="1"/>
  <c r="J271" i="1"/>
  <c r="S254" i="1"/>
  <c r="Q252" i="1"/>
  <c r="Q250" i="1"/>
  <c r="J246" i="1"/>
  <c r="Q241" i="1"/>
  <c r="Q239" i="1"/>
  <c r="Q237" i="1"/>
  <c r="Q235" i="1"/>
  <c r="Q233" i="1"/>
  <c r="J209" i="1"/>
  <c r="Q207" i="1"/>
  <c r="Q205" i="1"/>
  <c r="Q203" i="1"/>
  <c r="F5" i="1"/>
  <c r="J199" i="1"/>
  <c r="Q201" i="1"/>
  <c r="Q194" i="1"/>
  <c r="Q192" i="1"/>
  <c r="Q164" i="1"/>
  <c r="S164" i="1" s="1"/>
  <c r="J151" i="1"/>
  <c r="Q151" i="1" s="1"/>
  <c r="J138" i="1"/>
  <c r="Q138" i="1" s="1"/>
  <c r="Q129" i="1"/>
  <c r="S129" i="1" s="1"/>
  <c r="J119" i="1"/>
  <c r="Q119" i="1" s="1"/>
  <c r="Q114" i="1"/>
  <c r="J112" i="1"/>
  <c r="Q112" i="1" s="1"/>
  <c r="Q107" i="1"/>
  <c r="Q103" i="1"/>
  <c r="H5" i="1"/>
  <c r="Q90" i="1"/>
  <c r="O32" i="13"/>
  <c r="O36" i="13"/>
  <c r="Q7" i="3"/>
  <c r="O34" i="13"/>
  <c r="Q4" i="3"/>
  <c r="Q30" i="13"/>
  <c r="Q5" i="4"/>
  <c r="Q38" i="13"/>
  <c r="Q34" i="13"/>
  <c r="O30" i="13"/>
  <c r="Q53" i="13"/>
  <c r="Q7" i="4"/>
  <c r="S38" i="13"/>
  <c r="U34" i="13"/>
  <c r="J4" i="10"/>
  <c r="Q4" i="10" s="1"/>
  <c r="W32" i="13"/>
  <c r="Q6" i="6"/>
  <c r="Q4" i="6"/>
  <c r="W38" i="13"/>
  <c r="Q7" i="7"/>
  <c r="Q4" i="7"/>
  <c r="Q5" i="7"/>
  <c r="W30" i="13"/>
  <c r="Q6" i="7"/>
  <c r="J5" i="9"/>
  <c r="I5" i="1"/>
  <c r="Q77" i="1"/>
  <c r="S69" i="1"/>
  <c r="Q63" i="1"/>
  <c r="J61" i="1"/>
  <c r="Q61" i="1" s="1"/>
  <c r="S52" i="1"/>
  <c r="K53" i="13"/>
  <c r="G5" i="1"/>
  <c r="Q44" i="1"/>
  <c r="K45" i="13" s="1"/>
  <c r="J42" i="1"/>
  <c r="J23" i="1"/>
  <c r="Q35" i="1"/>
  <c r="Q31" i="1"/>
  <c r="J30" i="13" s="1"/>
  <c r="I30" i="13"/>
  <c r="Q29" i="1"/>
  <c r="Q27" i="1"/>
  <c r="Q25" i="1"/>
  <c r="Q19" i="1"/>
  <c r="S17" i="1" s="1"/>
  <c r="Q15" i="1"/>
  <c r="Q13" i="1"/>
  <c r="Q11" i="1"/>
  <c r="S34" i="13"/>
  <c r="M34" i="13"/>
  <c r="Y30" i="13"/>
  <c r="O38" i="13"/>
  <c r="M36" i="13"/>
  <c r="Y34" i="13"/>
  <c r="M30" i="13"/>
  <c r="S30" i="13"/>
  <c r="K32" i="13"/>
  <c r="S32" i="13"/>
  <c r="AA38" i="13"/>
  <c r="Y38" i="13"/>
  <c r="K38" i="13"/>
  <c r="Y36" i="13"/>
  <c r="W34" i="13"/>
  <c r="K30" i="13"/>
  <c r="U30" i="13"/>
  <c r="I32" i="13"/>
  <c r="M32" i="13"/>
  <c r="Q32" i="13"/>
  <c r="U32" i="13"/>
  <c r="Y32" i="13"/>
  <c r="Q32" i="11"/>
  <c r="Q42" i="9"/>
  <c r="J6" i="9"/>
  <c r="Q23" i="9"/>
  <c r="Q41" i="9"/>
  <c r="Q88" i="9"/>
  <c r="S92" i="9"/>
  <c r="Q98" i="9"/>
  <c r="Q137" i="9"/>
  <c r="Q150" i="9"/>
  <c r="I4" i="9"/>
  <c r="Q22" i="9"/>
  <c r="Q45" i="9"/>
  <c r="S91" i="9"/>
  <c r="Q111" i="9"/>
  <c r="Q151" i="9"/>
  <c r="J9" i="9"/>
  <c r="Q9" i="9" s="1"/>
  <c r="Q118" i="9"/>
  <c r="Q161" i="9"/>
  <c r="P199" i="9"/>
  <c r="N197" i="9"/>
  <c r="P197" i="9" s="1"/>
  <c r="P8" i="9"/>
  <c r="Q8" i="9" s="1"/>
  <c r="Q157" i="9"/>
  <c r="Q165" i="9"/>
  <c r="Q181" i="9"/>
  <c r="Q185" i="9"/>
  <c r="J231" i="9"/>
  <c r="E291" i="9"/>
  <c r="J291" i="9" s="1"/>
  <c r="Q326" i="9"/>
  <c r="Q334" i="9"/>
  <c r="Q342" i="9"/>
  <c r="Q346" i="9"/>
  <c r="K6" i="9"/>
  <c r="J7" i="9"/>
  <c r="N7" i="9"/>
  <c r="M22" i="9"/>
  <c r="Q47" i="9"/>
  <c r="J112" i="9"/>
  <c r="Q112" i="9" s="1"/>
  <c r="AB113" i="13" s="1"/>
  <c r="Q156" i="9"/>
  <c r="Q168" i="9"/>
  <c r="S164" i="9" s="1"/>
  <c r="Q172" i="9"/>
  <c r="Q176" i="9"/>
  <c r="Q180" i="9"/>
  <c r="Q184" i="9"/>
  <c r="Q188" i="9"/>
  <c r="Q192" i="9"/>
  <c r="S192" i="9" s="1"/>
  <c r="L197" i="9"/>
  <c r="L5" i="9" s="1"/>
  <c r="J198" i="9"/>
  <c r="M208" i="9"/>
  <c r="Q213" i="9"/>
  <c r="Q217" i="9"/>
  <c r="Q221" i="9"/>
  <c r="Q225" i="9"/>
  <c r="Q229" i="9"/>
  <c r="Q231" i="9"/>
  <c r="Q254" i="9"/>
  <c r="S254" i="9" s="1"/>
  <c r="Q286" i="9"/>
  <c r="S282" i="9" s="1"/>
  <c r="Q296" i="9"/>
  <c r="J299" i="9"/>
  <c r="P299" i="9"/>
  <c r="N291" i="9"/>
  <c r="P291" i="9" s="1"/>
  <c r="Q324" i="9"/>
  <c r="J199" i="9"/>
  <c r="Q129" i="9"/>
  <c r="S129" i="9" s="1"/>
  <c r="Q169" i="9"/>
  <c r="Q173" i="9"/>
  <c r="Q177" i="9"/>
  <c r="Q189" i="9"/>
  <c r="P198" i="9"/>
  <c r="N196" i="9"/>
  <c r="P196" i="9" s="1"/>
  <c r="J270" i="9"/>
  <c r="Q270" i="9" s="1"/>
  <c r="Q287" i="9"/>
  <c r="I291" i="9"/>
  <c r="J300" i="9"/>
  <c r="P300" i="9"/>
  <c r="N292" i="9"/>
  <c r="P292" i="9" s="1"/>
  <c r="Q292" i="9" s="1"/>
  <c r="Q330" i="9"/>
  <c r="Q338" i="9"/>
  <c r="Q350" i="9"/>
  <c r="K7" i="9"/>
  <c r="M23" i="9"/>
  <c r="Q155" i="9"/>
  <c r="S153" i="9" s="1"/>
  <c r="Q159" i="9"/>
  <c r="Q167" i="9"/>
  <c r="Q171" i="9"/>
  <c r="D171" i="13" s="1"/>
  <c r="Q175" i="9"/>
  <c r="Q179" i="9"/>
  <c r="Q183" i="9"/>
  <c r="Q187" i="9"/>
  <c r="Q191" i="9"/>
  <c r="S191" i="9" s="1"/>
  <c r="G196" i="9"/>
  <c r="G4" i="9" s="1"/>
  <c r="M198" i="9"/>
  <c r="K196" i="9"/>
  <c r="M196" i="9" s="1"/>
  <c r="J197" i="9"/>
  <c r="J208" i="9"/>
  <c r="J230" i="9"/>
  <c r="Q246" i="9"/>
  <c r="Q250" i="9"/>
  <c r="Q285" i="9"/>
  <c r="S283" i="9" s="1"/>
  <c r="J209" i="9"/>
  <c r="Q209" i="9" s="1"/>
  <c r="S209" i="9" s="1"/>
  <c r="Q212" i="9"/>
  <c r="Q216" i="9"/>
  <c r="Q220" i="9"/>
  <c r="Q224" i="9"/>
  <c r="Q228" i="9"/>
  <c r="M246" i="9"/>
  <c r="Q249" i="9"/>
  <c r="Q253" i="9"/>
  <c r="S253" i="9" s="1"/>
  <c r="Q272" i="9"/>
  <c r="Q295" i="9"/>
  <c r="Q325" i="9"/>
  <c r="Q329" i="9"/>
  <c r="Q333" i="9"/>
  <c r="Q337" i="9"/>
  <c r="Q341" i="9"/>
  <c r="Q345" i="9"/>
  <c r="Q349" i="9"/>
  <c r="Q211" i="9"/>
  <c r="Q215" i="9"/>
  <c r="Q219" i="9"/>
  <c r="Q223" i="9"/>
  <c r="Q227" i="9"/>
  <c r="P230" i="9"/>
  <c r="Q230" i="9" s="1"/>
  <c r="J245" i="9"/>
  <c r="Q245" i="9" s="1"/>
  <c r="Q248" i="9"/>
  <c r="Q252" i="9"/>
  <c r="M271" i="9"/>
  <c r="Q271" i="9" s="1"/>
  <c r="AB272" i="13" s="1"/>
  <c r="Q294" i="9"/>
  <c r="Q298" i="9"/>
  <c r="M324" i="9"/>
  <c r="Q328" i="9"/>
  <c r="Q332" i="9"/>
  <c r="Q336" i="9"/>
  <c r="Q340" i="9"/>
  <c r="Q344" i="9"/>
  <c r="Q348" i="9"/>
  <c r="Q352" i="9"/>
  <c r="N152" i="13"/>
  <c r="N113" i="13"/>
  <c r="N139" i="13"/>
  <c r="N293" i="13"/>
  <c r="N301" i="13"/>
  <c r="N247" i="13"/>
  <c r="S16" i="1"/>
  <c r="Q42" i="1"/>
  <c r="K43" i="13" s="1"/>
  <c r="J6" i="1"/>
  <c r="Q41" i="1"/>
  <c r="Q45" i="1"/>
  <c r="Q87" i="1"/>
  <c r="Q98" i="1"/>
  <c r="Q111" i="1"/>
  <c r="Q137" i="1"/>
  <c r="Q161" i="1"/>
  <c r="E197" i="1"/>
  <c r="J197" i="1" s="1"/>
  <c r="L196" i="1"/>
  <c r="L4" i="1" s="1"/>
  <c r="M198" i="1"/>
  <c r="O197" i="1"/>
  <c r="O5" i="1" s="1"/>
  <c r="P199" i="1"/>
  <c r="Q199" i="1" s="1"/>
  <c r="Q209" i="1"/>
  <c r="Q231" i="1"/>
  <c r="Q248" i="1"/>
  <c r="M246" i="1"/>
  <c r="J9" i="1"/>
  <c r="Q9" i="1" s="1"/>
  <c r="P8" i="1"/>
  <c r="Q8" i="1" s="1"/>
  <c r="K6" i="1"/>
  <c r="J7" i="1"/>
  <c r="N7" i="1"/>
  <c r="Q47" i="1"/>
  <c r="Q81" i="1"/>
  <c r="S81" i="1" s="1"/>
  <c r="J88" i="1"/>
  <c r="Q88" i="1" s="1"/>
  <c r="Q92" i="1"/>
  <c r="S92" i="1" s="1"/>
  <c r="J99" i="1"/>
  <c r="Q99" i="1" s="1"/>
  <c r="Q121" i="1"/>
  <c r="S121" i="1" s="1"/>
  <c r="Q153" i="1"/>
  <c r="S153" i="1" s="1"/>
  <c r="J162" i="1"/>
  <c r="Q162" i="1" s="1"/>
  <c r="M196" i="1"/>
  <c r="M199" i="1"/>
  <c r="K197" i="1"/>
  <c r="M197" i="1" s="1"/>
  <c r="Q208" i="1"/>
  <c r="S208" i="1" s="1"/>
  <c r="Q230" i="1"/>
  <c r="Q270" i="1"/>
  <c r="Q198" i="1"/>
  <c r="K7" i="1"/>
  <c r="J118" i="1"/>
  <c r="Q118" i="1"/>
  <c r="S128" i="1"/>
  <c r="J150" i="1"/>
  <c r="Q150" i="1"/>
  <c r="N196" i="1"/>
  <c r="P196" i="1" s="1"/>
  <c r="Q196" i="1" s="1"/>
  <c r="Q211" i="1"/>
  <c r="Q215" i="1"/>
  <c r="Q219" i="1"/>
  <c r="Q223" i="1"/>
  <c r="Q227" i="1"/>
  <c r="Q247" i="1"/>
  <c r="M245" i="1"/>
  <c r="Q245" i="1" s="1"/>
  <c r="Q251" i="1"/>
  <c r="P271" i="1"/>
  <c r="Q271" i="1" s="1"/>
  <c r="Q275" i="1"/>
  <c r="Q285" i="1"/>
  <c r="Q293" i="1"/>
  <c r="Q297" i="1"/>
  <c r="Q323" i="1"/>
  <c r="Q210" i="1"/>
  <c r="Q214" i="1"/>
  <c r="Q218" i="1"/>
  <c r="Q222" i="1"/>
  <c r="Q226" i="1"/>
  <c r="E291" i="1"/>
  <c r="J291" i="1" s="1"/>
  <c r="J299" i="1"/>
  <c r="Q299" i="1" s="1"/>
  <c r="Q325" i="1"/>
  <c r="Q329" i="1"/>
  <c r="Q333" i="1"/>
  <c r="Q337" i="1"/>
  <c r="Q341" i="1"/>
  <c r="Q345" i="1"/>
  <c r="Q349" i="1"/>
  <c r="Q213" i="1"/>
  <c r="Q217" i="1"/>
  <c r="Q221" i="1"/>
  <c r="Q225" i="1"/>
  <c r="Q229" i="1"/>
  <c r="Q249" i="1"/>
  <c r="Q253" i="1"/>
  <c r="S253" i="1" s="1"/>
  <c r="Q273" i="1"/>
  <c r="Q287" i="1"/>
  <c r="J288" i="13" s="1"/>
  <c r="Q295" i="1"/>
  <c r="L292" i="1"/>
  <c r="M292" i="1" s="1"/>
  <c r="M300" i="1"/>
  <c r="Q328" i="1"/>
  <c r="Q332" i="1"/>
  <c r="Q336" i="1"/>
  <c r="Q340" i="1"/>
  <c r="Q344" i="1"/>
  <c r="Q348" i="1"/>
  <c r="Q352" i="1"/>
  <c r="J300" i="1"/>
  <c r="N291" i="1"/>
  <c r="P291" i="1" s="1"/>
  <c r="Q291" i="1" s="1"/>
  <c r="AB321" i="13"/>
  <c r="AB319" i="13"/>
  <c r="AB315" i="13"/>
  <c r="AB313" i="13"/>
  <c r="AB307" i="13"/>
  <c r="AB303" i="13"/>
  <c r="AB274" i="13"/>
  <c r="D242" i="13"/>
  <c r="AB193" i="13"/>
  <c r="AB183" i="13"/>
  <c r="AB171" i="13"/>
  <c r="AB150" i="13"/>
  <c r="AB134" i="13"/>
  <c r="AB130" i="13"/>
  <c r="AB128" i="13"/>
  <c r="AB118" i="13"/>
  <c r="AB108" i="13"/>
  <c r="AB106" i="13"/>
  <c r="AB100" i="13"/>
  <c r="AB98" i="13"/>
  <c r="AB93" i="13"/>
  <c r="AB87" i="13"/>
  <c r="AB78" i="13"/>
  <c r="AB76" i="13"/>
  <c r="AB74" i="13"/>
  <c r="AB68" i="13"/>
  <c r="AB60" i="13"/>
  <c r="AB57" i="13"/>
  <c r="AB55" i="13"/>
  <c r="AB53" i="13"/>
  <c r="AB49" i="13"/>
  <c r="AB45" i="13"/>
  <c r="AB43" i="13"/>
  <c r="AB38" i="13"/>
  <c r="AB28" i="13"/>
  <c r="AB20" i="13"/>
  <c r="AB18" i="13"/>
  <c r="AB14" i="13"/>
  <c r="AB10" i="13"/>
  <c r="Z321" i="13"/>
  <c r="Z319" i="13"/>
  <c r="Z317" i="13"/>
  <c r="Z313" i="13"/>
  <c r="Z303" i="13"/>
  <c r="Z301" i="13"/>
  <c r="Z288" i="13"/>
  <c r="Z272" i="13"/>
  <c r="Z263" i="13"/>
  <c r="Z261" i="13"/>
  <c r="Z259" i="13"/>
  <c r="Z255" i="13"/>
  <c r="Z249" i="13"/>
  <c r="Z193" i="13"/>
  <c r="Z183" i="13"/>
  <c r="Z179" i="13"/>
  <c r="Z171" i="13"/>
  <c r="Z167" i="13"/>
  <c r="Z161" i="13"/>
  <c r="Z158" i="13"/>
  <c r="Z156" i="13"/>
  <c r="Z154" i="13"/>
  <c r="Z152" i="13"/>
  <c r="Z147" i="13"/>
  <c r="Z145" i="13"/>
  <c r="Z143" i="13"/>
  <c r="Z141" i="13"/>
  <c r="Z139" i="13"/>
  <c r="Z134" i="13"/>
  <c r="Z130" i="13"/>
  <c r="Z108" i="13"/>
  <c r="Z104" i="13"/>
  <c r="Z102" i="13"/>
  <c r="Z100" i="13"/>
  <c r="Z93" i="13"/>
  <c r="Z87" i="13"/>
  <c r="Z89" i="13"/>
  <c r="Z84" i="13"/>
  <c r="Z82" i="13"/>
  <c r="Z80" i="13"/>
  <c r="Z74" i="13"/>
  <c r="Z70" i="13"/>
  <c r="Z66" i="13"/>
  <c r="Z62" i="13"/>
  <c r="Z20" i="13"/>
  <c r="Z18" i="13"/>
  <c r="X321" i="13"/>
  <c r="X309" i="13"/>
  <c r="X305" i="13"/>
  <c r="X301" i="13"/>
  <c r="X288" i="13"/>
  <c r="X189" i="13"/>
  <c r="X187" i="13"/>
  <c r="X185" i="13"/>
  <c r="X183" i="13"/>
  <c r="X181" i="13"/>
  <c r="X179" i="13"/>
  <c r="X175" i="13"/>
  <c r="X169" i="13"/>
  <c r="X167" i="13"/>
  <c r="X165" i="13"/>
  <c r="X161" i="13"/>
  <c r="X158" i="13"/>
  <c r="X154" i="13"/>
  <c r="X126" i="13"/>
  <c r="X124" i="13"/>
  <c r="X115" i="13"/>
  <c r="X113" i="13"/>
  <c r="X111" i="13"/>
  <c r="X102" i="13"/>
  <c r="X84" i="13"/>
  <c r="X82" i="13"/>
  <c r="X80" i="13"/>
  <c r="X66" i="13"/>
  <c r="X64" i="13"/>
  <c r="X62" i="13"/>
  <c r="X41" i="13"/>
  <c r="X20" i="13"/>
  <c r="X18" i="13"/>
  <c r="X16" i="13"/>
  <c r="X12" i="13"/>
  <c r="V193" i="13"/>
  <c r="V158" i="13"/>
  <c r="V154" i="13"/>
  <c r="V143" i="13"/>
  <c r="V134" i="13"/>
  <c r="V130" i="13"/>
  <c r="V115" i="13"/>
  <c r="V113" i="13"/>
  <c r="V84" i="13"/>
  <c r="V82" i="13"/>
  <c r="V64" i="13"/>
  <c r="V62" i="13"/>
  <c r="V60" i="13"/>
  <c r="V26" i="13"/>
  <c r="V20" i="13"/>
  <c r="T321" i="13"/>
  <c r="T317" i="13"/>
  <c r="T313" i="13"/>
  <c r="T305" i="13"/>
  <c r="T301" i="13"/>
  <c r="T288" i="13"/>
  <c r="T189" i="13"/>
  <c r="T187" i="13"/>
  <c r="T185" i="13"/>
  <c r="T183" i="13"/>
  <c r="T181" i="13"/>
  <c r="T179" i="13"/>
  <c r="T177" i="13"/>
  <c r="T175" i="13"/>
  <c r="T173" i="13"/>
  <c r="T171" i="13"/>
  <c r="T165" i="13"/>
  <c r="T158" i="13"/>
  <c r="T154" i="13"/>
  <c r="T122" i="13"/>
  <c r="T120" i="13"/>
  <c r="T113" i="13"/>
  <c r="T111" i="13"/>
  <c r="T106" i="13"/>
  <c r="T102" i="13"/>
  <c r="T78" i="13"/>
  <c r="T74" i="13"/>
  <c r="T41" i="13"/>
  <c r="T24" i="13"/>
  <c r="T18" i="13"/>
  <c r="R295" i="13"/>
  <c r="R288" i="13"/>
  <c r="R284" i="13"/>
  <c r="R280" i="13"/>
  <c r="R193" i="13"/>
  <c r="R189" i="13"/>
  <c r="R185" i="13"/>
  <c r="R181" i="13"/>
  <c r="S181" i="13" s="1"/>
  <c r="R177" i="13"/>
  <c r="R173" i="13"/>
  <c r="R165" i="13"/>
  <c r="S165" i="13" s="1"/>
  <c r="R158" i="13"/>
  <c r="R154" i="13"/>
  <c r="R141" i="13"/>
  <c r="R134" i="13"/>
  <c r="R132" i="13"/>
  <c r="R130" i="13"/>
  <c r="R122" i="13"/>
  <c r="R118" i="13"/>
  <c r="R113" i="13"/>
  <c r="R106" i="13"/>
  <c r="R104" i="13"/>
  <c r="R102" i="13"/>
  <c r="R100" i="13"/>
  <c r="R98" i="13"/>
  <c r="R93" i="13"/>
  <c r="R89" i="13"/>
  <c r="R87" i="13"/>
  <c r="R84" i="13"/>
  <c r="R78" i="13"/>
  <c r="R76" i="13"/>
  <c r="R74" i="13"/>
  <c r="R72" i="13"/>
  <c r="R70" i="13"/>
  <c r="R66" i="13"/>
  <c r="R60" i="13"/>
  <c r="R28" i="13"/>
  <c r="R20" i="13"/>
  <c r="R18" i="13"/>
  <c r="R14" i="13"/>
  <c r="R10" i="13"/>
  <c r="P193" i="13"/>
  <c r="P189" i="13"/>
  <c r="P185" i="13"/>
  <c r="Q185" i="13" s="1"/>
  <c r="P181" i="13"/>
  <c r="P177" i="13"/>
  <c r="P161" i="13"/>
  <c r="P150" i="13"/>
  <c r="P124" i="13"/>
  <c r="P118" i="13"/>
  <c r="P106" i="13"/>
  <c r="P102" i="13"/>
  <c r="P98" i="13"/>
  <c r="P89" i="13"/>
  <c r="P87" i="13"/>
  <c r="P78" i="13"/>
  <c r="P76" i="13"/>
  <c r="P26" i="13"/>
  <c r="P20" i="13"/>
  <c r="P18" i="13"/>
  <c r="P12" i="13"/>
  <c r="N193" i="13"/>
  <c r="N189" i="13"/>
  <c r="N181" i="13"/>
  <c r="N177" i="13"/>
  <c r="N173" i="13"/>
  <c r="N169" i="13"/>
  <c r="N165" i="13"/>
  <c r="N150" i="13"/>
  <c r="N145" i="13"/>
  <c r="N141" i="13"/>
  <c r="N26" i="13"/>
  <c r="P352" i="2"/>
  <c r="M352" i="2"/>
  <c r="J352" i="2"/>
  <c r="P351" i="2"/>
  <c r="Q351" i="2" s="1"/>
  <c r="M351" i="2"/>
  <c r="J351" i="2"/>
  <c r="P350" i="2"/>
  <c r="M350" i="2"/>
  <c r="J350" i="2"/>
  <c r="P349" i="2"/>
  <c r="M349" i="2"/>
  <c r="J349" i="2"/>
  <c r="P348" i="2"/>
  <c r="M348" i="2"/>
  <c r="J348" i="2"/>
  <c r="P347" i="2"/>
  <c r="Q347" i="2" s="1"/>
  <c r="M347" i="2"/>
  <c r="J347" i="2"/>
  <c r="P346" i="2"/>
  <c r="M346" i="2"/>
  <c r="J346" i="2"/>
  <c r="P345" i="2"/>
  <c r="M345" i="2"/>
  <c r="J345" i="2"/>
  <c r="P344" i="2"/>
  <c r="M344" i="2"/>
  <c r="J344" i="2"/>
  <c r="P343" i="2"/>
  <c r="Q343" i="2" s="1"/>
  <c r="M343" i="2"/>
  <c r="J343" i="2"/>
  <c r="P342" i="2"/>
  <c r="M342" i="2"/>
  <c r="J342" i="2"/>
  <c r="P341" i="2"/>
  <c r="M341" i="2"/>
  <c r="J341" i="2"/>
  <c r="P340" i="2"/>
  <c r="M340" i="2"/>
  <c r="J340" i="2"/>
  <c r="P339" i="2"/>
  <c r="Q339" i="2" s="1"/>
  <c r="M339" i="2"/>
  <c r="J339" i="2"/>
  <c r="P338" i="2"/>
  <c r="M338" i="2"/>
  <c r="J338" i="2"/>
  <c r="P337" i="2"/>
  <c r="M337" i="2"/>
  <c r="J337" i="2"/>
  <c r="P336" i="2"/>
  <c r="M336" i="2"/>
  <c r="J336" i="2"/>
  <c r="P335" i="2"/>
  <c r="Q335" i="2" s="1"/>
  <c r="M335" i="2"/>
  <c r="J335" i="2"/>
  <c r="P334" i="2"/>
  <c r="M334" i="2"/>
  <c r="J334" i="2"/>
  <c r="P333" i="2"/>
  <c r="M333" i="2"/>
  <c r="J333" i="2"/>
  <c r="P332" i="2"/>
  <c r="M332" i="2"/>
  <c r="J332" i="2"/>
  <c r="P331" i="2"/>
  <c r="Q331" i="2" s="1"/>
  <c r="M331" i="2"/>
  <c r="J331" i="2"/>
  <c r="P330" i="2"/>
  <c r="M330" i="2"/>
  <c r="J330" i="2"/>
  <c r="P329" i="2"/>
  <c r="M329" i="2"/>
  <c r="J329" i="2"/>
  <c r="P328" i="2"/>
  <c r="M328" i="2"/>
  <c r="J328" i="2"/>
  <c r="P327" i="2"/>
  <c r="Q327" i="2" s="1"/>
  <c r="M327" i="2"/>
  <c r="J327" i="2"/>
  <c r="P326" i="2"/>
  <c r="M326" i="2"/>
  <c r="J326" i="2"/>
  <c r="P325" i="2"/>
  <c r="M325" i="2"/>
  <c r="J325" i="2"/>
  <c r="O324" i="2"/>
  <c r="N324" i="2"/>
  <c r="P324" i="2" s="1"/>
  <c r="L324" i="2"/>
  <c r="K324" i="2"/>
  <c r="I324" i="2"/>
  <c r="H324" i="2"/>
  <c r="G324" i="2"/>
  <c r="F324" i="2"/>
  <c r="J324" i="2" s="1"/>
  <c r="E324" i="2"/>
  <c r="O323" i="2"/>
  <c r="O291" i="2" s="1"/>
  <c r="N323" i="2"/>
  <c r="L323" i="2"/>
  <c r="K323" i="2"/>
  <c r="M323" i="2" s="1"/>
  <c r="I323" i="2"/>
  <c r="H323" i="2"/>
  <c r="F323" i="2"/>
  <c r="E323" i="2"/>
  <c r="J323" i="2" s="1"/>
  <c r="P322" i="2"/>
  <c r="Q322" i="2" s="1"/>
  <c r="L321" i="13" s="1"/>
  <c r="M322" i="2"/>
  <c r="J322" i="2"/>
  <c r="P321" i="2"/>
  <c r="Q321" i="2" s="1"/>
  <c r="M321" i="2"/>
  <c r="J321" i="2"/>
  <c r="P320" i="2"/>
  <c r="Q320" i="2" s="1"/>
  <c r="M320" i="2"/>
  <c r="J320" i="2"/>
  <c r="P319" i="2"/>
  <c r="Q319" i="2" s="1"/>
  <c r="M319" i="2"/>
  <c r="J319" i="2"/>
  <c r="P318" i="2"/>
  <c r="Q318" i="2" s="1"/>
  <c r="M318" i="2"/>
  <c r="J318" i="2"/>
  <c r="P317" i="2"/>
  <c r="Q317" i="2" s="1"/>
  <c r="M317" i="2"/>
  <c r="J317" i="2"/>
  <c r="P316" i="2"/>
  <c r="Q316" i="2" s="1"/>
  <c r="M316" i="2"/>
  <c r="J316" i="2"/>
  <c r="P315" i="2"/>
  <c r="Q315" i="2" s="1"/>
  <c r="M315" i="2"/>
  <c r="J315" i="2"/>
  <c r="P314" i="2"/>
  <c r="Q314" i="2" s="1"/>
  <c r="M314" i="2"/>
  <c r="J314" i="2"/>
  <c r="P313" i="2"/>
  <c r="Q313" i="2" s="1"/>
  <c r="M313" i="2"/>
  <c r="J313" i="2"/>
  <c r="P312" i="2"/>
  <c r="Q312" i="2" s="1"/>
  <c r="M312" i="2"/>
  <c r="J312" i="2"/>
  <c r="P311" i="2"/>
  <c r="Q311" i="2" s="1"/>
  <c r="M311" i="2"/>
  <c r="J311" i="2"/>
  <c r="P310" i="2"/>
  <c r="Q310" i="2" s="1"/>
  <c r="M310" i="2"/>
  <c r="J310" i="2"/>
  <c r="P309" i="2"/>
  <c r="Q309" i="2" s="1"/>
  <c r="M309" i="2"/>
  <c r="J309" i="2"/>
  <c r="P308" i="2"/>
  <c r="Q308" i="2" s="1"/>
  <c r="M308" i="2"/>
  <c r="J308" i="2"/>
  <c r="P307" i="2"/>
  <c r="Q307" i="2" s="1"/>
  <c r="M307" i="2"/>
  <c r="J307" i="2"/>
  <c r="P306" i="2"/>
  <c r="Q306" i="2" s="1"/>
  <c r="M306" i="2"/>
  <c r="J306" i="2"/>
  <c r="P305" i="2"/>
  <c r="Q305" i="2" s="1"/>
  <c r="M305" i="2"/>
  <c r="J305" i="2"/>
  <c r="P304" i="2"/>
  <c r="Q304" i="2" s="1"/>
  <c r="M304" i="2"/>
  <c r="J304" i="2"/>
  <c r="P303" i="2"/>
  <c r="Q303" i="2" s="1"/>
  <c r="M303" i="2"/>
  <c r="J303" i="2"/>
  <c r="P302" i="2"/>
  <c r="Q302" i="2" s="1"/>
  <c r="L301" i="13" s="1"/>
  <c r="M302" i="2"/>
  <c r="J302" i="2"/>
  <c r="P301" i="2"/>
  <c r="Q301" i="2" s="1"/>
  <c r="M301" i="2"/>
  <c r="J301" i="2"/>
  <c r="P300" i="2"/>
  <c r="O300" i="2"/>
  <c r="N300" i="2"/>
  <c r="L300" i="2"/>
  <c r="L292" i="2" s="1"/>
  <c r="K300" i="2"/>
  <c r="I300" i="2"/>
  <c r="I292" i="2" s="1"/>
  <c r="H300" i="2"/>
  <c r="H292" i="2" s="1"/>
  <c r="G300" i="2"/>
  <c r="F300" i="2"/>
  <c r="E300" i="2"/>
  <c r="O299" i="2"/>
  <c r="N299" i="2"/>
  <c r="M299" i="2"/>
  <c r="L299" i="2"/>
  <c r="K299" i="2"/>
  <c r="I299" i="2"/>
  <c r="I291" i="2" s="1"/>
  <c r="H299" i="2"/>
  <c r="F299" i="2"/>
  <c r="F291" i="2" s="1"/>
  <c r="E299" i="2"/>
  <c r="E291" i="2" s="1"/>
  <c r="J291" i="2" s="1"/>
  <c r="P298" i="2"/>
  <c r="M298" i="2"/>
  <c r="J298" i="2"/>
  <c r="P297" i="2"/>
  <c r="Q297" i="2" s="1"/>
  <c r="M297" i="2"/>
  <c r="J297" i="2"/>
  <c r="P296" i="2"/>
  <c r="M296" i="2"/>
  <c r="J296" i="2"/>
  <c r="P295" i="2"/>
  <c r="M295" i="2"/>
  <c r="J295" i="2"/>
  <c r="P294" i="2"/>
  <c r="M294" i="2"/>
  <c r="J294" i="2"/>
  <c r="P293" i="2"/>
  <c r="Q293" i="2" s="1"/>
  <c r="M293" i="2"/>
  <c r="J293" i="2"/>
  <c r="O292" i="2"/>
  <c r="N292" i="2"/>
  <c r="P292" i="2" s="1"/>
  <c r="G292" i="2"/>
  <c r="F292" i="2"/>
  <c r="L291" i="2"/>
  <c r="K291" i="2"/>
  <c r="M291" i="2" s="1"/>
  <c r="H291" i="2"/>
  <c r="G291" i="2"/>
  <c r="P289" i="2"/>
  <c r="Q289" i="2" s="1"/>
  <c r="L288" i="13" s="1"/>
  <c r="J289" i="2"/>
  <c r="P288" i="2"/>
  <c r="M288" i="2"/>
  <c r="J288" i="2"/>
  <c r="P287" i="2"/>
  <c r="M287" i="2"/>
  <c r="J287" i="2"/>
  <c r="P286" i="2"/>
  <c r="Q286" i="2" s="1"/>
  <c r="M286" i="2"/>
  <c r="J286" i="2"/>
  <c r="P285" i="2"/>
  <c r="M285" i="2"/>
  <c r="J285" i="2"/>
  <c r="P284" i="2"/>
  <c r="M284" i="2"/>
  <c r="J284" i="2"/>
  <c r="P283" i="2"/>
  <c r="Q283" i="2" s="1"/>
  <c r="M283" i="2"/>
  <c r="J283" i="2"/>
  <c r="Q282" i="2"/>
  <c r="P282" i="2"/>
  <c r="M282" i="2"/>
  <c r="J282" i="2"/>
  <c r="Q281" i="2"/>
  <c r="P281" i="2"/>
  <c r="M281" i="2"/>
  <c r="J281" i="2"/>
  <c r="Q280" i="2"/>
  <c r="P280" i="2"/>
  <c r="M280" i="2"/>
  <c r="J280" i="2"/>
  <c r="Q279" i="2"/>
  <c r="P279" i="2"/>
  <c r="M279" i="2"/>
  <c r="J279" i="2"/>
  <c r="Q278" i="2"/>
  <c r="P278" i="2"/>
  <c r="M278" i="2"/>
  <c r="J278" i="2"/>
  <c r="P277" i="2"/>
  <c r="M277" i="2"/>
  <c r="Q277" i="2" s="1"/>
  <c r="S277" i="2" s="1"/>
  <c r="J277" i="2"/>
  <c r="P276" i="2"/>
  <c r="M276" i="2"/>
  <c r="J276" i="2"/>
  <c r="P275" i="2"/>
  <c r="M275" i="2"/>
  <c r="J275" i="2"/>
  <c r="P274" i="2"/>
  <c r="Q274" i="2" s="1"/>
  <c r="M274" i="2"/>
  <c r="J274" i="2"/>
  <c r="P273" i="2"/>
  <c r="M273" i="2"/>
  <c r="P272" i="2"/>
  <c r="M272" i="2"/>
  <c r="J272" i="2"/>
  <c r="O271" i="2"/>
  <c r="N271" i="2"/>
  <c r="L271" i="2"/>
  <c r="K271" i="2"/>
  <c r="M271" i="2" s="1"/>
  <c r="I271" i="2"/>
  <c r="H271" i="2"/>
  <c r="G271" i="2"/>
  <c r="F271" i="2"/>
  <c r="J271" i="2" s="1"/>
  <c r="E271" i="2"/>
  <c r="O270" i="2"/>
  <c r="P270" i="2" s="1"/>
  <c r="N270" i="2"/>
  <c r="L270" i="2"/>
  <c r="K270" i="2"/>
  <c r="M270" i="2" s="1"/>
  <c r="I270" i="2"/>
  <c r="H270" i="2"/>
  <c r="G270" i="2"/>
  <c r="F270" i="2"/>
  <c r="E270" i="2"/>
  <c r="Q268" i="2"/>
  <c r="P268" i="2"/>
  <c r="M268" i="2"/>
  <c r="J268" i="2"/>
  <c r="Q267" i="2"/>
  <c r="P267" i="2"/>
  <c r="M267" i="2"/>
  <c r="J267" i="2"/>
  <c r="Q266" i="2"/>
  <c r="P266" i="2"/>
  <c r="M266" i="2"/>
  <c r="J266" i="2"/>
  <c r="Q265" i="2"/>
  <c r="P265" i="2"/>
  <c r="M265" i="2"/>
  <c r="J265" i="2"/>
  <c r="Q264" i="2"/>
  <c r="P264" i="2"/>
  <c r="M264" i="2"/>
  <c r="J264" i="2"/>
  <c r="Q263" i="2"/>
  <c r="P263" i="2"/>
  <c r="M263" i="2"/>
  <c r="J263" i="2"/>
  <c r="Q262" i="2"/>
  <c r="P262" i="2"/>
  <c r="M262" i="2"/>
  <c r="J262" i="2"/>
  <c r="Q261" i="2"/>
  <c r="P261" i="2"/>
  <c r="M261" i="2"/>
  <c r="J261" i="2"/>
  <c r="Q260" i="2"/>
  <c r="P260" i="2"/>
  <c r="M260" i="2"/>
  <c r="J260" i="2"/>
  <c r="Q259" i="2"/>
  <c r="P259" i="2"/>
  <c r="M259" i="2"/>
  <c r="J259" i="2"/>
  <c r="Q258" i="2"/>
  <c r="P258" i="2"/>
  <c r="M258" i="2"/>
  <c r="J258" i="2"/>
  <c r="Q257" i="2"/>
  <c r="P257" i="2"/>
  <c r="M257" i="2"/>
  <c r="J257" i="2"/>
  <c r="Q256" i="2"/>
  <c r="P256" i="2"/>
  <c r="P246" i="2" s="1"/>
  <c r="M256" i="2"/>
  <c r="J256" i="2"/>
  <c r="Q255" i="2"/>
  <c r="P255" i="2"/>
  <c r="M255" i="2"/>
  <c r="J255" i="2"/>
  <c r="S254" i="2"/>
  <c r="P254" i="2"/>
  <c r="M254" i="2"/>
  <c r="J254" i="2"/>
  <c r="Q254" i="2" s="1"/>
  <c r="P253" i="2"/>
  <c r="M253" i="2"/>
  <c r="J253" i="2"/>
  <c r="P252" i="2"/>
  <c r="M252" i="2"/>
  <c r="J252" i="2"/>
  <c r="P251" i="2"/>
  <c r="Q251" i="2" s="1"/>
  <c r="M251" i="2"/>
  <c r="J251" i="2"/>
  <c r="P250" i="2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O246" i="2"/>
  <c r="N246" i="2"/>
  <c r="L246" i="2"/>
  <c r="K246" i="2"/>
  <c r="I246" i="2"/>
  <c r="H246" i="2"/>
  <c r="G246" i="2"/>
  <c r="F246" i="2"/>
  <c r="J246" i="2" s="1"/>
  <c r="E246" i="2"/>
  <c r="P245" i="2"/>
  <c r="O245" i="2"/>
  <c r="N245" i="2"/>
  <c r="L245" i="2"/>
  <c r="K245" i="2"/>
  <c r="I245" i="2"/>
  <c r="G245" i="2"/>
  <c r="F245" i="2"/>
  <c r="E245" i="2"/>
  <c r="P243" i="2"/>
  <c r="Q243" i="2" s="1"/>
  <c r="M243" i="2"/>
  <c r="J243" i="2"/>
  <c r="P242" i="2"/>
  <c r="Q242" i="2" s="1"/>
  <c r="M242" i="2"/>
  <c r="J242" i="2"/>
  <c r="P241" i="2"/>
  <c r="Q241" i="2" s="1"/>
  <c r="M241" i="2"/>
  <c r="J241" i="2"/>
  <c r="P240" i="2"/>
  <c r="Q240" i="2" s="1"/>
  <c r="M240" i="2"/>
  <c r="J240" i="2"/>
  <c r="P239" i="2"/>
  <c r="Q239" i="2" s="1"/>
  <c r="M239" i="2"/>
  <c r="J239" i="2"/>
  <c r="P238" i="2"/>
  <c r="Q238" i="2" s="1"/>
  <c r="M238" i="2"/>
  <c r="J238" i="2"/>
  <c r="P237" i="2"/>
  <c r="Q237" i="2" s="1"/>
  <c r="M237" i="2"/>
  <c r="J237" i="2"/>
  <c r="P236" i="2"/>
  <c r="Q236" i="2" s="1"/>
  <c r="M236" i="2"/>
  <c r="J236" i="2"/>
  <c r="P235" i="2"/>
  <c r="Q235" i="2" s="1"/>
  <c r="M235" i="2"/>
  <c r="J235" i="2"/>
  <c r="P234" i="2"/>
  <c r="Q234" i="2" s="1"/>
  <c r="M234" i="2"/>
  <c r="J234" i="2"/>
  <c r="P233" i="2"/>
  <c r="Q233" i="2" s="1"/>
  <c r="M233" i="2"/>
  <c r="J233" i="2"/>
  <c r="P232" i="2"/>
  <c r="Q232" i="2" s="1"/>
  <c r="M232" i="2"/>
  <c r="J232" i="2"/>
  <c r="P231" i="2"/>
  <c r="O231" i="2"/>
  <c r="N231" i="2"/>
  <c r="L231" i="2"/>
  <c r="M231" i="2" s="1"/>
  <c r="K231" i="2"/>
  <c r="I231" i="2"/>
  <c r="H231" i="2"/>
  <c r="H197" i="2" s="1"/>
  <c r="G231" i="2"/>
  <c r="F231" i="2"/>
  <c r="E231" i="2"/>
  <c r="O230" i="2"/>
  <c r="N230" i="2"/>
  <c r="P230" i="2" s="1"/>
  <c r="M230" i="2"/>
  <c r="L230" i="2"/>
  <c r="K230" i="2"/>
  <c r="I230" i="2"/>
  <c r="H230" i="2"/>
  <c r="F230" i="2"/>
  <c r="E230" i="2"/>
  <c r="P229" i="2"/>
  <c r="M229" i="2"/>
  <c r="J229" i="2"/>
  <c r="P228" i="2"/>
  <c r="M228" i="2"/>
  <c r="J228" i="2"/>
  <c r="P227" i="2"/>
  <c r="M227" i="2"/>
  <c r="J227" i="2"/>
  <c r="P226" i="2"/>
  <c r="Q226" i="2" s="1"/>
  <c r="M226" i="2"/>
  <c r="J226" i="2"/>
  <c r="P225" i="2"/>
  <c r="M225" i="2"/>
  <c r="J225" i="2"/>
  <c r="P224" i="2"/>
  <c r="M224" i="2"/>
  <c r="J224" i="2"/>
  <c r="P223" i="2"/>
  <c r="M223" i="2"/>
  <c r="J223" i="2"/>
  <c r="P222" i="2"/>
  <c r="Q222" i="2" s="1"/>
  <c r="M222" i="2"/>
  <c r="J222" i="2"/>
  <c r="P221" i="2"/>
  <c r="M221" i="2"/>
  <c r="J221" i="2"/>
  <c r="P220" i="2"/>
  <c r="M220" i="2"/>
  <c r="J220" i="2"/>
  <c r="P219" i="2"/>
  <c r="M219" i="2"/>
  <c r="J219" i="2"/>
  <c r="P218" i="2"/>
  <c r="Q218" i="2" s="1"/>
  <c r="M218" i="2"/>
  <c r="J218" i="2"/>
  <c r="P217" i="2"/>
  <c r="M217" i="2"/>
  <c r="J217" i="2"/>
  <c r="P216" i="2"/>
  <c r="M216" i="2"/>
  <c r="J216" i="2"/>
  <c r="P215" i="2"/>
  <c r="M215" i="2"/>
  <c r="J215" i="2"/>
  <c r="P214" i="2"/>
  <c r="Q214" i="2" s="1"/>
  <c r="M214" i="2"/>
  <c r="J214" i="2"/>
  <c r="P213" i="2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O209" i="2"/>
  <c r="N209" i="2"/>
  <c r="L209" i="2"/>
  <c r="K209" i="2"/>
  <c r="I209" i="2"/>
  <c r="H209" i="2"/>
  <c r="G209" i="2"/>
  <c r="G197" i="2" s="1"/>
  <c r="F209" i="2"/>
  <c r="E209" i="2"/>
  <c r="O208" i="2"/>
  <c r="N208" i="2"/>
  <c r="P208" i="2" s="1"/>
  <c r="L208" i="2"/>
  <c r="K208" i="2"/>
  <c r="I208" i="2"/>
  <c r="H208" i="2"/>
  <c r="G208" i="2"/>
  <c r="F208" i="2"/>
  <c r="E208" i="2"/>
  <c r="Q207" i="2"/>
  <c r="P207" i="2"/>
  <c r="M207" i="2"/>
  <c r="J207" i="2"/>
  <c r="Q206" i="2"/>
  <c r="P206" i="2"/>
  <c r="M206" i="2"/>
  <c r="J206" i="2"/>
  <c r="Q205" i="2"/>
  <c r="P205" i="2"/>
  <c r="M205" i="2"/>
  <c r="J205" i="2"/>
  <c r="Q204" i="2"/>
  <c r="P204" i="2"/>
  <c r="M204" i="2"/>
  <c r="J204" i="2"/>
  <c r="Q203" i="2"/>
  <c r="P203" i="2"/>
  <c r="M203" i="2"/>
  <c r="J203" i="2"/>
  <c r="Q202" i="2"/>
  <c r="P202" i="2"/>
  <c r="M202" i="2"/>
  <c r="J202" i="2"/>
  <c r="Q201" i="2"/>
  <c r="P201" i="2"/>
  <c r="M201" i="2"/>
  <c r="J201" i="2"/>
  <c r="Q200" i="2"/>
  <c r="P200" i="2"/>
  <c r="M200" i="2"/>
  <c r="J200" i="2"/>
  <c r="O199" i="2"/>
  <c r="N199" i="2"/>
  <c r="M199" i="2"/>
  <c r="L199" i="2"/>
  <c r="K199" i="2"/>
  <c r="I199" i="2"/>
  <c r="I197" i="2" s="1"/>
  <c r="H199" i="2"/>
  <c r="G199" i="2"/>
  <c r="F199" i="2"/>
  <c r="F197" i="2" s="1"/>
  <c r="E199" i="2"/>
  <c r="E197" i="2" s="1"/>
  <c r="O198" i="2"/>
  <c r="O196" i="2" s="1"/>
  <c r="N198" i="2"/>
  <c r="L198" i="2"/>
  <c r="K198" i="2"/>
  <c r="I198" i="2"/>
  <c r="H198" i="2"/>
  <c r="G198" i="2"/>
  <c r="G196" i="2" s="1"/>
  <c r="F198" i="2"/>
  <c r="E198" i="2"/>
  <c r="O197" i="2"/>
  <c r="K197" i="2"/>
  <c r="I196" i="2"/>
  <c r="H196" i="2"/>
  <c r="E196" i="2"/>
  <c r="P194" i="2"/>
  <c r="M194" i="2"/>
  <c r="J194" i="2"/>
  <c r="Q194" i="2" s="1"/>
  <c r="L193" i="13" s="1"/>
  <c r="P193" i="2"/>
  <c r="M193" i="2"/>
  <c r="J193" i="2"/>
  <c r="Q193" i="2" s="1"/>
  <c r="P192" i="2"/>
  <c r="M192" i="2"/>
  <c r="J192" i="2"/>
  <c r="P191" i="2"/>
  <c r="M191" i="2"/>
  <c r="J191" i="2"/>
  <c r="P190" i="2"/>
  <c r="Q190" i="2" s="1"/>
  <c r="M190" i="2"/>
  <c r="J190" i="2"/>
  <c r="P189" i="2"/>
  <c r="M189" i="2"/>
  <c r="J189" i="2"/>
  <c r="P188" i="2"/>
  <c r="M188" i="2"/>
  <c r="J188" i="2"/>
  <c r="P187" i="2"/>
  <c r="M187" i="2"/>
  <c r="J187" i="2"/>
  <c r="P186" i="2"/>
  <c r="Q186" i="2" s="1"/>
  <c r="L185" i="13" s="1"/>
  <c r="M186" i="2"/>
  <c r="J186" i="2"/>
  <c r="P185" i="2"/>
  <c r="M185" i="2"/>
  <c r="J185" i="2"/>
  <c r="P184" i="2"/>
  <c r="M184" i="2"/>
  <c r="J184" i="2"/>
  <c r="P183" i="2"/>
  <c r="M183" i="2"/>
  <c r="J183" i="2"/>
  <c r="P182" i="2"/>
  <c r="Q182" i="2" s="1"/>
  <c r="L181" i="13" s="1"/>
  <c r="M182" i="2"/>
  <c r="J182" i="2"/>
  <c r="P181" i="2"/>
  <c r="M181" i="2"/>
  <c r="J181" i="2"/>
  <c r="P180" i="2"/>
  <c r="M180" i="2"/>
  <c r="J180" i="2"/>
  <c r="P179" i="2"/>
  <c r="M179" i="2"/>
  <c r="J179" i="2"/>
  <c r="P178" i="2"/>
  <c r="Q178" i="2" s="1"/>
  <c r="M178" i="2"/>
  <c r="J178" i="2"/>
  <c r="P177" i="2"/>
  <c r="M177" i="2"/>
  <c r="J177" i="2"/>
  <c r="P176" i="2"/>
  <c r="M176" i="2"/>
  <c r="J176" i="2"/>
  <c r="P175" i="2"/>
  <c r="M175" i="2"/>
  <c r="J175" i="2"/>
  <c r="P174" i="2"/>
  <c r="Q174" i="2" s="1"/>
  <c r="L173" i="13" s="1"/>
  <c r="M174" i="2"/>
  <c r="J174" i="2"/>
  <c r="P173" i="2"/>
  <c r="M173" i="2"/>
  <c r="J173" i="2"/>
  <c r="P172" i="2"/>
  <c r="M172" i="2"/>
  <c r="J172" i="2"/>
  <c r="P171" i="2"/>
  <c r="M171" i="2"/>
  <c r="J171" i="2"/>
  <c r="P170" i="2"/>
  <c r="Q170" i="2" s="1"/>
  <c r="L169" i="13" s="1"/>
  <c r="M170" i="2"/>
  <c r="J170" i="2"/>
  <c r="P169" i="2"/>
  <c r="M169" i="2"/>
  <c r="J169" i="2"/>
  <c r="P168" i="2"/>
  <c r="M168" i="2"/>
  <c r="J168" i="2"/>
  <c r="P167" i="2"/>
  <c r="M167" i="2"/>
  <c r="J167" i="2"/>
  <c r="P166" i="2"/>
  <c r="Q166" i="2" s="1"/>
  <c r="L165" i="13" s="1"/>
  <c r="M166" i="2"/>
  <c r="J166" i="2"/>
  <c r="P165" i="2"/>
  <c r="M165" i="2"/>
  <c r="J165" i="2"/>
  <c r="P164" i="2"/>
  <c r="Q164" i="2" s="1"/>
  <c r="M164" i="2"/>
  <c r="J164" i="2"/>
  <c r="Q163" i="2"/>
  <c r="P163" i="2"/>
  <c r="M163" i="2"/>
  <c r="J163" i="2"/>
  <c r="Q162" i="2"/>
  <c r="O162" i="2"/>
  <c r="N162" i="2"/>
  <c r="P162" i="2" s="1"/>
  <c r="M162" i="2"/>
  <c r="L162" i="2"/>
  <c r="K162" i="2"/>
  <c r="I162" i="2"/>
  <c r="H162" i="2"/>
  <c r="G162" i="2"/>
  <c r="F162" i="2"/>
  <c r="E162" i="2"/>
  <c r="J162" i="2" s="1"/>
  <c r="O161" i="2"/>
  <c r="N161" i="2"/>
  <c r="P161" i="2" s="1"/>
  <c r="L161" i="2"/>
  <c r="K161" i="2"/>
  <c r="M161" i="2" s="1"/>
  <c r="I161" i="2"/>
  <c r="H161" i="2"/>
  <c r="F161" i="2"/>
  <c r="E161" i="2"/>
  <c r="P159" i="2"/>
  <c r="M159" i="2"/>
  <c r="J159" i="2"/>
  <c r="P158" i="2"/>
  <c r="Q158" i="2" s="1"/>
  <c r="M158" i="2"/>
  <c r="J158" i="2"/>
  <c r="P157" i="2"/>
  <c r="M157" i="2"/>
  <c r="J157" i="2"/>
  <c r="P156" i="2"/>
  <c r="M156" i="2"/>
  <c r="J156" i="2"/>
  <c r="P155" i="2"/>
  <c r="M155" i="2"/>
  <c r="J155" i="2"/>
  <c r="P154" i="2"/>
  <c r="Q154" i="2" s="1"/>
  <c r="M154" i="2"/>
  <c r="J154" i="2"/>
  <c r="P153" i="2"/>
  <c r="Q153" i="2" s="1"/>
  <c r="M153" i="2"/>
  <c r="J153" i="2"/>
  <c r="Q152" i="2"/>
  <c r="S152" i="2" s="1"/>
  <c r="P152" i="2"/>
  <c r="M152" i="2"/>
  <c r="J152" i="2"/>
  <c r="Q151" i="2"/>
  <c r="L150" i="13" s="1"/>
  <c r="O151" i="2"/>
  <c r="N151" i="2"/>
  <c r="P151" i="2" s="1"/>
  <c r="M151" i="2"/>
  <c r="L151" i="2"/>
  <c r="K151" i="2"/>
  <c r="I151" i="2"/>
  <c r="H151" i="2"/>
  <c r="G151" i="2"/>
  <c r="F151" i="2"/>
  <c r="E151" i="2"/>
  <c r="J151" i="2" s="1"/>
  <c r="O150" i="2"/>
  <c r="N150" i="2"/>
  <c r="L150" i="2"/>
  <c r="K150" i="2"/>
  <c r="M150" i="2" s="1"/>
  <c r="I150" i="2"/>
  <c r="H150" i="2"/>
  <c r="G150" i="2"/>
  <c r="F150" i="2"/>
  <c r="J150" i="2" s="1"/>
  <c r="E150" i="2"/>
  <c r="P148" i="2"/>
  <c r="M148" i="2"/>
  <c r="J148" i="2"/>
  <c r="P147" i="2"/>
  <c r="M147" i="2"/>
  <c r="J147" i="2"/>
  <c r="P146" i="2"/>
  <c r="Q146" i="2" s="1"/>
  <c r="L145" i="13" s="1"/>
  <c r="M146" i="2"/>
  <c r="J146" i="2"/>
  <c r="P145" i="2"/>
  <c r="M145" i="2"/>
  <c r="J145" i="2"/>
  <c r="P144" i="2"/>
  <c r="M144" i="2"/>
  <c r="J144" i="2"/>
  <c r="P143" i="2"/>
  <c r="M143" i="2"/>
  <c r="J143" i="2"/>
  <c r="P142" i="2"/>
  <c r="Q142" i="2" s="1"/>
  <c r="M142" i="2"/>
  <c r="J142" i="2"/>
  <c r="P141" i="2"/>
  <c r="M141" i="2"/>
  <c r="J141" i="2"/>
  <c r="P140" i="2"/>
  <c r="M140" i="2"/>
  <c r="J140" i="2"/>
  <c r="P139" i="2"/>
  <c r="M139" i="2"/>
  <c r="J139" i="2"/>
  <c r="P138" i="2"/>
  <c r="O138" i="2"/>
  <c r="N138" i="2"/>
  <c r="L138" i="2"/>
  <c r="K138" i="2"/>
  <c r="M138" i="2" s="1"/>
  <c r="I138" i="2"/>
  <c r="H138" i="2"/>
  <c r="G138" i="2"/>
  <c r="F138" i="2"/>
  <c r="E138" i="2"/>
  <c r="P137" i="2"/>
  <c r="O137" i="2"/>
  <c r="N137" i="2"/>
  <c r="L137" i="2"/>
  <c r="M137" i="2" s="1"/>
  <c r="K137" i="2"/>
  <c r="I137" i="2"/>
  <c r="H137" i="2"/>
  <c r="G137" i="2"/>
  <c r="F137" i="2"/>
  <c r="E137" i="2"/>
  <c r="Q135" i="2"/>
  <c r="L134" i="13" s="1"/>
  <c r="P135" i="2"/>
  <c r="M135" i="2"/>
  <c r="J135" i="2"/>
  <c r="Q134" i="2"/>
  <c r="P134" i="2"/>
  <c r="M134" i="2"/>
  <c r="J134" i="2"/>
  <c r="Q133" i="2"/>
  <c r="P133" i="2"/>
  <c r="M133" i="2"/>
  <c r="J133" i="2"/>
  <c r="Q132" i="2"/>
  <c r="P132" i="2"/>
  <c r="M132" i="2"/>
  <c r="J132" i="2"/>
  <c r="Q131" i="2"/>
  <c r="L130" i="13" s="1"/>
  <c r="P131" i="2"/>
  <c r="M131" i="2"/>
  <c r="J131" i="2"/>
  <c r="Q130" i="2"/>
  <c r="P130" i="2"/>
  <c r="M130" i="2"/>
  <c r="J130" i="2"/>
  <c r="P129" i="2"/>
  <c r="Q129" i="2" s="1"/>
  <c r="S129" i="2" s="1"/>
  <c r="M129" i="2"/>
  <c r="J129" i="2"/>
  <c r="P128" i="2"/>
  <c r="Q128" i="2" s="1"/>
  <c r="S128" i="2" s="1"/>
  <c r="M128" i="2"/>
  <c r="J128" i="2"/>
  <c r="P127" i="2"/>
  <c r="Q127" i="2" s="1"/>
  <c r="L126" i="13" s="1"/>
  <c r="M127" i="2"/>
  <c r="J127" i="2"/>
  <c r="P126" i="2"/>
  <c r="Q126" i="2" s="1"/>
  <c r="M126" i="2"/>
  <c r="J126" i="2"/>
  <c r="P125" i="2"/>
  <c r="Q125" i="2" s="1"/>
  <c r="L124" i="13" s="1"/>
  <c r="M125" i="2"/>
  <c r="J125" i="2"/>
  <c r="P124" i="2"/>
  <c r="Q124" i="2" s="1"/>
  <c r="M124" i="2"/>
  <c r="J124" i="2"/>
  <c r="P123" i="2"/>
  <c r="Q123" i="2" s="1"/>
  <c r="L122" i="13" s="1"/>
  <c r="M123" i="2"/>
  <c r="J123" i="2"/>
  <c r="P122" i="2"/>
  <c r="Q122" i="2" s="1"/>
  <c r="M122" i="2"/>
  <c r="J122" i="2"/>
  <c r="Q121" i="2"/>
  <c r="P121" i="2"/>
  <c r="M121" i="2"/>
  <c r="J121" i="2"/>
  <c r="P120" i="2"/>
  <c r="M120" i="2"/>
  <c r="J120" i="2"/>
  <c r="O119" i="2"/>
  <c r="N119" i="2"/>
  <c r="L119" i="2"/>
  <c r="K119" i="2"/>
  <c r="M119" i="2" s="1"/>
  <c r="I119" i="2"/>
  <c r="H119" i="2"/>
  <c r="G119" i="2"/>
  <c r="F119" i="2"/>
  <c r="J119" i="2" s="1"/>
  <c r="E119" i="2"/>
  <c r="O118" i="2"/>
  <c r="P118" i="2" s="1"/>
  <c r="N118" i="2"/>
  <c r="L118" i="2"/>
  <c r="K118" i="2"/>
  <c r="M118" i="2" s="1"/>
  <c r="I118" i="2"/>
  <c r="H118" i="2"/>
  <c r="G118" i="2"/>
  <c r="F118" i="2"/>
  <c r="E118" i="2"/>
  <c r="Q116" i="2"/>
  <c r="L115" i="13" s="1"/>
  <c r="P116" i="2"/>
  <c r="M116" i="2"/>
  <c r="J116" i="2"/>
  <c r="Q115" i="2"/>
  <c r="P115" i="2"/>
  <c r="M115" i="2"/>
  <c r="J115" i="2"/>
  <c r="Q114" i="2"/>
  <c r="L113" i="13" s="1"/>
  <c r="P114" i="2"/>
  <c r="M114" i="2"/>
  <c r="J114" i="2"/>
  <c r="Q113" i="2"/>
  <c r="P113" i="2"/>
  <c r="M113" i="2"/>
  <c r="J113" i="2"/>
  <c r="P112" i="2"/>
  <c r="O112" i="2"/>
  <c r="N112" i="2"/>
  <c r="M112" i="2"/>
  <c r="L112" i="2"/>
  <c r="K112" i="2"/>
  <c r="I112" i="2"/>
  <c r="H112" i="2"/>
  <c r="G112" i="2"/>
  <c r="F112" i="2"/>
  <c r="E112" i="2"/>
  <c r="O111" i="2"/>
  <c r="N111" i="2"/>
  <c r="P111" i="2" s="1"/>
  <c r="M111" i="2"/>
  <c r="L111" i="2"/>
  <c r="K111" i="2"/>
  <c r="I111" i="2"/>
  <c r="H111" i="2"/>
  <c r="G111" i="2"/>
  <c r="F111" i="2"/>
  <c r="E111" i="2"/>
  <c r="J111" i="2" s="1"/>
  <c r="Q111" i="2" s="1"/>
  <c r="P109" i="2"/>
  <c r="Q109" i="2" s="1"/>
  <c r="M109" i="2"/>
  <c r="J109" i="2"/>
  <c r="P108" i="2"/>
  <c r="M108" i="2"/>
  <c r="J108" i="2"/>
  <c r="P107" i="2"/>
  <c r="M107" i="2"/>
  <c r="J107" i="2"/>
  <c r="P106" i="2"/>
  <c r="M106" i="2"/>
  <c r="J106" i="2"/>
  <c r="P105" i="2"/>
  <c r="Q105" i="2" s="1"/>
  <c r="L104" i="13" s="1"/>
  <c r="M105" i="2"/>
  <c r="J105" i="2"/>
  <c r="P104" i="2"/>
  <c r="M104" i="2"/>
  <c r="J104" i="2"/>
  <c r="P103" i="2"/>
  <c r="M103" i="2"/>
  <c r="J103" i="2"/>
  <c r="P102" i="2"/>
  <c r="M102" i="2"/>
  <c r="J102" i="2"/>
  <c r="P101" i="2"/>
  <c r="Q101" i="2" s="1"/>
  <c r="L100" i="13" s="1"/>
  <c r="M101" i="2"/>
  <c r="J101" i="2"/>
  <c r="P100" i="2"/>
  <c r="M100" i="2"/>
  <c r="J100" i="2"/>
  <c r="O99" i="2"/>
  <c r="N99" i="2"/>
  <c r="P99" i="2" s="1"/>
  <c r="L99" i="2"/>
  <c r="K99" i="2"/>
  <c r="M99" i="2" s="1"/>
  <c r="I99" i="2"/>
  <c r="H99" i="2"/>
  <c r="G99" i="2"/>
  <c r="F99" i="2"/>
  <c r="J99" i="2" s="1"/>
  <c r="E99" i="2"/>
  <c r="P98" i="2"/>
  <c r="O98" i="2"/>
  <c r="N98" i="2"/>
  <c r="L98" i="2"/>
  <c r="K98" i="2"/>
  <c r="M98" i="2" s="1"/>
  <c r="I98" i="2"/>
  <c r="H98" i="2"/>
  <c r="G98" i="2"/>
  <c r="F98" i="2"/>
  <c r="E98" i="2"/>
  <c r="P96" i="2"/>
  <c r="Q96" i="2" s="1"/>
  <c r="L95" i="13" s="1"/>
  <c r="M96" i="2"/>
  <c r="J96" i="2"/>
  <c r="P95" i="2"/>
  <c r="Q95" i="2" s="1"/>
  <c r="M95" i="2"/>
  <c r="J95" i="2"/>
  <c r="P94" i="2"/>
  <c r="Q94" i="2" s="1"/>
  <c r="L93" i="13" s="1"/>
  <c r="M94" i="2"/>
  <c r="J94" i="2"/>
  <c r="P93" i="2"/>
  <c r="Q93" i="2" s="1"/>
  <c r="M93" i="2"/>
  <c r="J93" i="2"/>
  <c r="Q92" i="2"/>
  <c r="L91" i="13" s="1"/>
  <c r="P92" i="2"/>
  <c r="M92" i="2"/>
  <c r="J92" i="2"/>
  <c r="P91" i="2"/>
  <c r="Q91" i="2" s="1"/>
  <c r="S91" i="2" s="1"/>
  <c r="M91" i="2"/>
  <c r="J91" i="2"/>
  <c r="P90" i="2"/>
  <c r="M90" i="2"/>
  <c r="J90" i="2"/>
  <c r="P89" i="2"/>
  <c r="M89" i="2"/>
  <c r="J89" i="2"/>
  <c r="O88" i="2"/>
  <c r="N88" i="2"/>
  <c r="P88" i="2" s="1"/>
  <c r="L88" i="2"/>
  <c r="K88" i="2"/>
  <c r="M88" i="2" s="1"/>
  <c r="I88" i="2"/>
  <c r="H88" i="2"/>
  <c r="G88" i="2"/>
  <c r="F88" i="2"/>
  <c r="J88" i="2" s="1"/>
  <c r="E88" i="2"/>
  <c r="O87" i="2"/>
  <c r="P87" i="2" s="1"/>
  <c r="N87" i="2"/>
  <c r="L87" i="2"/>
  <c r="K87" i="2"/>
  <c r="M87" i="2" s="1"/>
  <c r="I87" i="2"/>
  <c r="H87" i="2"/>
  <c r="G87" i="2"/>
  <c r="F87" i="2"/>
  <c r="E87" i="2"/>
  <c r="P85" i="2"/>
  <c r="Q85" i="2" s="1"/>
  <c r="L84" i="13" s="1"/>
  <c r="M85" i="2"/>
  <c r="J85" i="2"/>
  <c r="P84" i="2"/>
  <c r="Q84" i="2" s="1"/>
  <c r="M84" i="2"/>
  <c r="J84" i="2"/>
  <c r="P83" i="2"/>
  <c r="Q83" i="2" s="1"/>
  <c r="L82" i="13" s="1"/>
  <c r="M83" i="2"/>
  <c r="J83" i="2"/>
  <c r="P82" i="2"/>
  <c r="Q82" i="2" s="1"/>
  <c r="M82" i="2"/>
  <c r="J82" i="2"/>
  <c r="Q81" i="2"/>
  <c r="L80" i="13" s="1"/>
  <c r="P81" i="2"/>
  <c r="M81" i="2"/>
  <c r="J81" i="2"/>
  <c r="P80" i="2"/>
  <c r="M80" i="2"/>
  <c r="J80" i="2"/>
  <c r="P79" i="2"/>
  <c r="M79" i="2"/>
  <c r="J79" i="2"/>
  <c r="P78" i="2"/>
  <c r="M78" i="2"/>
  <c r="J78" i="2"/>
  <c r="P77" i="2"/>
  <c r="Q77" i="2" s="1"/>
  <c r="L76" i="13" s="1"/>
  <c r="M77" i="2"/>
  <c r="J77" i="2"/>
  <c r="P76" i="2"/>
  <c r="M76" i="2"/>
  <c r="J76" i="2"/>
  <c r="P75" i="2"/>
  <c r="M75" i="2"/>
  <c r="J75" i="2"/>
  <c r="P74" i="2"/>
  <c r="M74" i="2"/>
  <c r="J74" i="2"/>
  <c r="P73" i="2"/>
  <c r="Q73" i="2" s="1"/>
  <c r="L72" i="13" s="1"/>
  <c r="M73" i="2"/>
  <c r="J73" i="2"/>
  <c r="P72" i="2"/>
  <c r="M72" i="2"/>
  <c r="J72" i="2"/>
  <c r="P71" i="2"/>
  <c r="M71" i="2"/>
  <c r="J71" i="2"/>
  <c r="P70" i="2"/>
  <c r="M70" i="2"/>
  <c r="J70" i="2"/>
  <c r="P69" i="2"/>
  <c r="Q69" i="2" s="1"/>
  <c r="M69" i="2"/>
  <c r="J69" i="2"/>
  <c r="P68" i="2"/>
  <c r="M68" i="2"/>
  <c r="J68" i="2"/>
  <c r="P67" i="2"/>
  <c r="Q67" i="2" s="1"/>
  <c r="L66" i="13" s="1"/>
  <c r="M67" i="2"/>
  <c r="J67" i="2"/>
  <c r="P66" i="2"/>
  <c r="Q66" i="2" s="1"/>
  <c r="M66" i="2"/>
  <c r="J66" i="2"/>
  <c r="P65" i="2"/>
  <c r="Q65" i="2" s="1"/>
  <c r="L64" i="13" s="1"/>
  <c r="M65" i="2"/>
  <c r="J65" i="2"/>
  <c r="P64" i="2"/>
  <c r="Q64" i="2" s="1"/>
  <c r="M64" i="2"/>
  <c r="J64" i="2"/>
  <c r="P63" i="2"/>
  <c r="Q63" i="2" s="1"/>
  <c r="L62" i="13" s="1"/>
  <c r="M63" i="2"/>
  <c r="J63" i="2"/>
  <c r="P62" i="2"/>
  <c r="Q62" i="2" s="1"/>
  <c r="M62" i="2"/>
  <c r="J62" i="2"/>
  <c r="P61" i="2"/>
  <c r="M61" i="2"/>
  <c r="O60" i="2"/>
  <c r="N60" i="2"/>
  <c r="P60" i="2" s="1"/>
  <c r="M60" i="2"/>
  <c r="L60" i="2"/>
  <c r="K60" i="2"/>
  <c r="I60" i="2"/>
  <c r="H60" i="2"/>
  <c r="G60" i="2"/>
  <c r="F60" i="2"/>
  <c r="E60" i="2"/>
  <c r="J60" i="2" s="1"/>
  <c r="P58" i="2"/>
  <c r="M58" i="2"/>
  <c r="J58" i="2"/>
  <c r="P57" i="2"/>
  <c r="M57" i="2"/>
  <c r="J57" i="2"/>
  <c r="P56" i="2"/>
  <c r="M56" i="2"/>
  <c r="J56" i="2"/>
  <c r="P55" i="2"/>
  <c r="Q55" i="2" s="1"/>
  <c r="M55" i="2"/>
  <c r="J55" i="2"/>
  <c r="P54" i="2"/>
  <c r="M54" i="2"/>
  <c r="J54" i="2"/>
  <c r="P53" i="2"/>
  <c r="M53" i="2"/>
  <c r="J53" i="2"/>
  <c r="P52" i="2"/>
  <c r="M52" i="2"/>
  <c r="J52" i="2"/>
  <c r="Q51" i="2"/>
  <c r="P51" i="2"/>
  <c r="M51" i="2"/>
  <c r="J51" i="2"/>
  <c r="Q50" i="2"/>
  <c r="P50" i="2"/>
  <c r="M50" i="2"/>
  <c r="J50" i="2"/>
  <c r="Q49" i="2"/>
  <c r="P49" i="2"/>
  <c r="M49" i="2"/>
  <c r="J49" i="2"/>
  <c r="Q48" i="2"/>
  <c r="P48" i="2"/>
  <c r="M48" i="2"/>
  <c r="J48" i="2"/>
  <c r="Q47" i="2"/>
  <c r="P47" i="2"/>
  <c r="P45" i="2" s="1"/>
  <c r="M47" i="2"/>
  <c r="J47" i="2"/>
  <c r="Q46" i="2"/>
  <c r="J46" i="2"/>
  <c r="O45" i="2"/>
  <c r="N45" i="2"/>
  <c r="M45" i="2"/>
  <c r="L45" i="2"/>
  <c r="K45" i="2"/>
  <c r="J45" i="2"/>
  <c r="I45" i="2"/>
  <c r="H45" i="2"/>
  <c r="E45" i="2"/>
  <c r="E41" i="2" s="1"/>
  <c r="Q44" i="2"/>
  <c r="P44" i="2"/>
  <c r="M44" i="2"/>
  <c r="J44" i="2"/>
  <c r="Q43" i="2"/>
  <c r="P43" i="2"/>
  <c r="M43" i="2"/>
  <c r="J43" i="2"/>
  <c r="O42" i="2"/>
  <c r="N42" i="2"/>
  <c r="P42" i="2" s="1"/>
  <c r="M42" i="2"/>
  <c r="L42" i="2"/>
  <c r="K42" i="2"/>
  <c r="I42" i="2"/>
  <c r="H42" i="2"/>
  <c r="G42" i="2"/>
  <c r="F42" i="2"/>
  <c r="E42" i="2"/>
  <c r="O41" i="2"/>
  <c r="N41" i="2"/>
  <c r="P41" i="2" s="1"/>
  <c r="L41" i="2"/>
  <c r="K41" i="2"/>
  <c r="M41" i="2" s="1"/>
  <c r="I41" i="2"/>
  <c r="H41" i="2"/>
  <c r="F41" i="2"/>
  <c r="P39" i="2"/>
  <c r="M39" i="2"/>
  <c r="J39" i="2"/>
  <c r="P38" i="2"/>
  <c r="M38" i="2"/>
  <c r="J38" i="2"/>
  <c r="P37" i="2"/>
  <c r="M37" i="2"/>
  <c r="J37" i="2"/>
  <c r="P36" i="2"/>
  <c r="M36" i="2"/>
  <c r="J36" i="2"/>
  <c r="P35" i="2"/>
  <c r="M35" i="2"/>
  <c r="J35" i="2"/>
  <c r="P34" i="2"/>
  <c r="M34" i="2"/>
  <c r="J34" i="2"/>
  <c r="P33" i="2"/>
  <c r="M33" i="2"/>
  <c r="J33" i="2"/>
  <c r="J23" i="2" s="1"/>
  <c r="P30" i="2"/>
  <c r="M30" i="2"/>
  <c r="J30" i="2"/>
  <c r="P29" i="2"/>
  <c r="M29" i="2"/>
  <c r="J29" i="2"/>
  <c r="P28" i="2"/>
  <c r="M28" i="2"/>
  <c r="J28" i="2"/>
  <c r="P27" i="2"/>
  <c r="M27" i="2"/>
  <c r="J27" i="2"/>
  <c r="P26" i="2"/>
  <c r="M26" i="2"/>
  <c r="J26" i="2"/>
  <c r="P25" i="2"/>
  <c r="M25" i="2"/>
  <c r="J25" i="2"/>
  <c r="P24" i="2"/>
  <c r="M24" i="2"/>
  <c r="J24" i="2"/>
  <c r="J22" i="2" s="1"/>
  <c r="O23" i="2"/>
  <c r="N23" i="2"/>
  <c r="L23" i="2"/>
  <c r="K23" i="2"/>
  <c r="I23" i="2"/>
  <c r="H23" i="2"/>
  <c r="G23" i="2"/>
  <c r="F23" i="2"/>
  <c r="E23" i="2"/>
  <c r="P21" i="2"/>
  <c r="Q21" i="2" s="1"/>
  <c r="L20" i="13" s="1"/>
  <c r="M21" i="2"/>
  <c r="J21" i="2"/>
  <c r="P20" i="2"/>
  <c r="M20" i="2"/>
  <c r="J20" i="2"/>
  <c r="P19" i="2"/>
  <c r="M19" i="2"/>
  <c r="J19" i="2"/>
  <c r="P18" i="2"/>
  <c r="M18" i="2"/>
  <c r="J18" i="2"/>
  <c r="P17" i="2"/>
  <c r="M17" i="2"/>
  <c r="J17" i="2"/>
  <c r="P16" i="2"/>
  <c r="M16" i="2"/>
  <c r="J16" i="2"/>
  <c r="P15" i="2"/>
  <c r="M15" i="2"/>
  <c r="J15" i="2"/>
  <c r="P14" i="2"/>
  <c r="M14" i="2"/>
  <c r="J14" i="2"/>
  <c r="P13" i="2"/>
  <c r="M13" i="2"/>
  <c r="J13" i="2"/>
  <c r="P12" i="2"/>
  <c r="M12" i="2"/>
  <c r="J12" i="2"/>
  <c r="P11" i="2"/>
  <c r="M11" i="2"/>
  <c r="J11" i="2"/>
  <c r="P10" i="2"/>
  <c r="M10" i="2"/>
  <c r="J10" i="2"/>
  <c r="O9" i="2"/>
  <c r="O7" i="2" s="1"/>
  <c r="O5" i="2" s="1"/>
  <c r="N9" i="2"/>
  <c r="L9" i="2"/>
  <c r="L7" i="2" s="1"/>
  <c r="K9" i="2"/>
  <c r="I9" i="2"/>
  <c r="H9" i="2"/>
  <c r="H7" i="2" s="1"/>
  <c r="G9" i="2"/>
  <c r="G7" i="2" s="1"/>
  <c r="F9" i="2"/>
  <c r="E9" i="2"/>
  <c r="P8" i="2"/>
  <c r="O8" i="2"/>
  <c r="N8" i="2"/>
  <c r="L8" i="2"/>
  <c r="L6" i="2" s="1"/>
  <c r="K8" i="2"/>
  <c r="I8" i="2"/>
  <c r="I6" i="2" s="1"/>
  <c r="H8" i="2"/>
  <c r="H6" i="2" s="1"/>
  <c r="G8" i="2"/>
  <c r="G6" i="2" s="1"/>
  <c r="F8" i="2"/>
  <c r="E8" i="2"/>
  <c r="N7" i="2"/>
  <c r="I7" i="2"/>
  <c r="F7" i="2"/>
  <c r="E7" i="2"/>
  <c r="O4" i="2"/>
  <c r="N6" i="2"/>
  <c r="J134" i="13"/>
  <c r="J26" i="13"/>
  <c r="P352" i="11"/>
  <c r="M352" i="11"/>
  <c r="J352" i="11"/>
  <c r="P351" i="11"/>
  <c r="Q351" i="11" s="1"/>
  <c r="M351" i="11"/>
  <c r="J351" i="11"/>
  <c r="P350" i="11"/>
  <c r="M350" i="11"/>
  <c r="J350" i="11"/>
  <c r="P349" i="11"/>
  <c r="M349" i="11"/>
  <c r="J349" i="11"/>
  <c r="P348" i="11"/>
  <c r="M348" i="11"/>
  <c r="J348" i="11"/>
  <c r="P347" i="11"/>
  <c r="Q347" i="11" s="1"/>
  <c r="M347" i="11"/>
  <c r="J347" i="11"/>
  <c r="P346" i="11"/>
  <c r="M346" i="11"/>
  <c r="J346" i="11"/>
  <c r="P345" i="11"/>
  <c r="M345" i="11"/>
  <c r="J345" i="11"/>
  <c r="P344" i="11"/>
  <c r="M344" i="11"/>
  <c r="J344" i="11"/>
  <c r="P343" i="11"/>
  <c r="Q343" i="11" s="1"/>
  <c r="M343" i="11"/>
  <c r="J343" i="11"/>
  <c r="P342" i="11"/>
  <c r="M342" i="11"/>
  <c r="J342" i="11"/>
  <c r="P341" i="11"/>
  <c r="M341" i="11"/>
  <c r="J341" i="11"/>
  <c r="P340" i="11"/>
  <c r="M340" i="11"/>
  <c r="J340" i="11"/>
  <c r="P339" i="11"/>
  <c r="Q339" i="11" s="1"/>
  <c r="M339" i="11"/>
  <c r="J339" i="11"/>
  <c r="P338" i="11"/>
  <c r="M338" i="11"/>
  <c r="J338" i="11"/>
  <c r="P337" i="11"/>
  <c r="M337" i="11"/>
  <c r="J337" i="11"/>
  <c r="P336" i="11"/>
  <c r="M336" i="11"/>
  <c r="J336" i="11"/>
  <c r="P335" i="11"/>
  <c r="Q335" i="11" s="1"/>
  <c r="M335" i="11"/>
  <c r="J335" i="11"/>
  <c r="P334" i="1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M326" i="11"/>
  <c r="J326" i="11"/>
  <c r="P325" i="11"/>
  <c r="M325" i="11"/>
  <c r="J325" i="11"/>
  <c r="O324" i="11"/>
  <c r="N324" i="11"/>
  <c r="P324" i="11" s="1"/>
  <c r="L324" i="11"/>
  <c r="K324" i="11"/>
  <c r="M324" i="11" s="1"/>
  <c r="I324" i="11"/>
  <c r="H324" i="11"/>
  <c r="G324" i="11"/>
  <c r="F324" i="11"/>
  <c r="E324" i="11"/>
  <c r="O323" i="11"/>
  <c r="P323" i="11" s="1"/>
  <c r="N323" i="11"/>
  <c r="L323" i="11"/>
  <c r="K323" i="11"/>
  <c r="M323" i="11" s="1"/>
  <c r="I323" i="11"/>
  <c r="H323" i="11"/>
  <c r="G323" i="11"/>
  <c r="F323" i="11"/>
  <c r="E323" i="11"/>
  <c r="J323" i="11" s="1"/>
  <c r="P322" i="11"/>
  <c r="M322" i="11"/>
  <c r="J322" i="11"/>
  <c r="P321" i="11"/>
  <c r="Q321" i="11" s="1"/>
  <c r="M321" i="11"/>
  <c r="J321" i="11"/>
  <c r="P320" i="11"/>
  <c r="M320" i="11"/>
  <c r="J320" i="11"/>
  <c r="P319" i="11"/>
  <c r="Q319" i="11" s="1"/>
  <c r="M319" i="11"/>
  <c r="J319" i="11"/>
  <c r="P318" i="11"/>
  <c r="M318" i="11"/>
  <c r="J318" i="11"/>
  <c r="P317" i="11"/>
  <c r="Q317" i="11" s="1"/>
  <c r="M317" i="11"/>
  <c r="J317" i="11"/>
  <c r="P316" i="11"/>
  <c r="M316" i="11"/>
  <c r="J316" i="11"/>
  <c r="P315" i="11"/>
  <c r="Q315" i="11" s="1"/>
  <c r="M315" i="11"/>
  <c r="J315" i="11"/>
  <c r="P314" i="11"/>
  <c r="M314" i="11"/>
  <c r="J314" i="11"/>
  <c r="P313" i="11"/>
  <c r="Q313" i="11" s="1"/>
  <c r="M313" i="11"/>
  <c r="J313" i="11"/>
  <c r="P312" i="11"/>
  <c r="M312" i="11"/>
  <c r="J312" i="11"/>
  <c r="P311" i="11"/>
  <c r="Q311" i="11" s="1"/>
  <c r="M311" i="11"/>
  <c r="J311" i="11"/>
  <c r="P310" i="11"/>
  <c r="M310" i="11"/>
  <c r="J310" i="11"/>
  <c r="P309" i="11"/>
  <c r="Q309" i="11" s="1"/>
  <c r="M309" i="11"/>
  <c r="J309" i="11"/>
  <c r="P308" i="11"/>
  <c r="M308" i="11"/>
  <c r="J308" i="11"/>
  <c r="P307" i="11"/>
  <c r="Q307" i="11" s="1"/>
  <c r="M307" i="11"/>
  <c r="J307" i="11"/>
  <c r="P306" i="11"/>
  <c r="M306" i="11"/>
  <c r="J306" i="11"/>
  <c r="P305" i="11"/>
  <c r="Q305" i="11" s="1"/>
  <c r="M305" i="11"/>
  <c r="J305" i="11"/>
  <c r="P304" i="11"/>
  <c r="Q304" i="11" s="1"/>
  <c r="M304" i="11"/>
  <c r="J304" i="11"/>
  <c r="P303" i="11"/>
  <c r="Q303" i="11" s="1"/>
  <c r="M303" i="11"/>
  <c r="J303" i="11"/>
  <c r="P302" i="11"/>
  <c r="M302" i="11"/>
  <c r="J302" i="11"/>
  <c r="P301" i="11"/>
  <c r="Q301" i="11" s="1"/>
  <c r="M301" i="11"/>
  <c r="J301" i="11"/>
  <c r="P300" i="11"/>
  <c r="O300" i="11"/>
  <c r="N300" i="11"/>
  <c r="L300" i="11"/>
  <c r="L292" i="11" s="1"/>
  <c r="K300" i="11"/>
  <c r="M300" i="11" s="1"/>
  <c r="I300" i="11"/>
  <c r="H300" i="11"/>
  <c r="H292" i="11" s="1"/>
  <c r="G300" i="11"/>
  <c r="F300" i="11"/>
  <c r="E300" i="11"/>
  <c r="O299" i="11"/>
  <c r="P299" i="11" s="1"/>
  <c r="N299" i="11"/>
  <c r="M299" i="11"/>
  <c r="L299" i="11"/>
  <c r="K299" i="11"/>
  <c r="I299" i="11"/>
  <c r="I291" i="11" s="1"/>
  <c r="H299" i="11"/>
  <c r="G299" i="11"/>
  <c r="F299" i="11"/>
  <c r="E299" i="11"/>
  <c r="P298" i="11"/>
  <c r="M298" i="11"/>
  <c r="J298" i="11"/>
  <c r="P297" i="11"/>
  <c r="M297" i="11"/>
  <c r="J297" i="11"/>
  <c r="P296" i="11"/>
  <c r="M296" i="11"/>
  <c r="J296" i="11"/>
  <c r="P295" i="11"/>
  <c r="Q295" i="11" s="1"/>
  <c r="M295" i="11"/>
  <c r="J295" i="11"/>
  <c r="P294" i="11"/>
  <c r="M294" i="11"/>
  <c r="J294" i="11"/>
  <c r="P293" i="11"/>
  <c r="M293" i="11"/>
  <c r="J293" i="11"/>
  <c r="O292" i="11"/>
  <c r="N292" i="11"/>
  <c r="P292" i="11" s="1"/>
  <c r="K292" i="11"/>
  <c r="M292" i="11" s="1"/>
  <c r="I292" i="11"/>
  <c r="F292" i="11"/>
  <c r="E292" i="11"/>
  <c r="O291" i="11"/>
  <c r="N291" i="11"/>
  <c r="P291" i="11" s="1"/>
  <c r="L291" i="11"/>
  <c r="K291" i="11"/>
  <c r="M291" i="11" s="1"/>
  <c r="H291" i="11"/>
  <c r="G291" i="11"/>
  <c r="F291" i="11"/>
  <c r="P289" i="11"/>
  <c r="Q289" i="11" s="1"/>
  <c r="J289" i="11"/>
  <c r="P288" i="11"/>
  <c r="Q288" i="11" s="1"/>
  <c r="M288" i="11"/>
  <c r="J288" i="11"/>
  <c r="P287" i="11"/>
  <c r="M287" i="11"/>
  <c r="J287" i="11"/>
  <c r="P286" i="11"/>
  <c r="Q286" i="11" s="1"/>
  <c r="M286" i="11"/>
  <c r="J286" i="11"/>
  <c r="P285" i="11"/>
  <c r="M285" i="11"/>
  <c r="J285" i="11"/>
  <c r="P284" i="11"/>
  <c r="Q284" i="11" s="1"/>
  <c r="M284" i="11"/>
  <c r="J284" i="11"/>
  <c r="P283" i="11"/>
  <c r="M283" i="11"/>
  <c r="J283" i="11"/>
  <c r="Q282" i="11"/>
  <c r="S282" i="11" s="1"/>
  <c r="P282" i="11"/>
  <c r="M282" i="11"/>
  <c r="J282" i="11"/>
  <c r="P281" i="11"/>
  <c r="M281" i="11"/>
  <c r="J281" i="11"/>
  <c r="Q280" i="11"/>
  <c r="P280" i="11"/>
  <c r="M280" i="11"/>
  <c r="J280" i="11"/>
  <c r="P279" i="11"/>
  <c r="M279" i="11"/>
  <c r="Q279" i="11" s="1"/>
  <c r="J279" i="11"/>
  <c r="Q278" i="11"/>
  <c r="P278" i="11"/>
  <c r="M278" i="11"/>
  <c r="J278" i="11"/>
  <c r="P277" i="11"/>
  <c r="M277" i="11"/>
  <c r="J277" i="11"/>
  <c r="Q277" i="11" s="1"/>
  <c r="P276" i="11"/>
  <c r="Q276" i="11" s="1"/>
  <c r="S276" i="11" s="1"/>
  <c r="M276" i="11"/>
  <c r="J276" i="11"/>
  <c r="P275" i="11"/>
  <c r="M275" i="11"/>
  <c r="J275" i="11"/>
  <c r="P274" i="11"/>
  <c r="Q274" i="11" s="1"/>
  <c r="M274" i="11"/>
  <c r="J274" i="11"/>
  <c r="P273" i="11"/>
  <c r="M273" i="11"/>
  <c r="P272" i="11"/>
  <c r="M272" i="11"/>
  <c r="J272" i="11"/>
  <c r="Q272" i="11" s="1"/>
  <c r="O271" i="11"/>
  <c r="N271" i="11"/>
  <c r="L271" i="11"/>
  <c r="K271" i="11"/>
  <c r="M271" i="11" s="1"/>
  <c r="I271" i="11"/>
  <c r="H271" i="11"/>
  <c r="G271" i="11"/>
  <c r="F271" i="11"/>
  <c r="E271" i="11"/>
  <c r="O270" i="11"/>
  <c r="N270" i="11"/>
  <c r="P270" i="11" s="1"/>
  <c r="L270" i="11"/>
  <c r="K270" i="11"/>
  <c r="M270" i="11" s="1"/>
  <c r="I270" i="11"/>
  <c r="H270" i="11"/>
  <c r="G270" i="11"/>
  <c r="F270" i="11"/>
  <c r="J270" i="11" s="1"/>
  <c r="E270" i="11"/>
  <c r="P268" i="11"/>
  <c r="M268" i="11"/>
  <c r="J268" i="11"/>
  <c r="P267" i="11"/>
  <c r="Q267" i="11" s="1"/>
  <c r="M267" i="11"/>
  <c r="J267" i="11"/>
  <c r="P266" i="11"/>
  <c r="M266" i="11"/>
  <c r="J266" i="11"/>
  <c r="P265" i="11"/>
  <c r="Q265" i="11" s="1"/>
  <c r="M265" i="11"/>
  <c r="J265" i="11"/>
  <c r="P264" i="11"/>
  <c r="M264" i="11"/>
  <c r="J264" i="11"/>
  <c r="P263" i="11"/>
  <c r="Q263" i="11" s="1"/>
  <c r="M263" i="11"/>
  <c r="J263" i="11"/>
  <c r="P262" i="11"/>
  <c r="M262" i="11"/>
  <c r="J262" i="11"/>
  <c r="P261" i="11"/>
  <c r="Q261" i="11" s="1"/>
  <c r="M261" i="11"/>
  <c r="J261" i="11"/>
  <c r="P260" i="11"/>
  <c r="M260" i="11"/>
  <c r="J260" i="11"/>
  <c r="P259" i="11"/>
  <c r="Q259" i="11" s="1"/>
  <c r="M259" i="11"/>
  <c r="J259" i="11"/>
  <c r="P258" i="11"/>
  <c r="M258" i="11"/>
  <c r="J258" i="11"/>
  <c r="P257" i="11"/>
  <c r="Q257" i="11" s="1"/>
  <c r="M257" i="11"/>
  <c r="J257" i="11"/>
  <c r="P256" i="11"/>
  <c r="M256" i="11"/>
  <c r="J256" i="11"/>
  <c r="P255" i="11"/>
  <c r="M255" i="11"/>
  <c r="J255" i="11"/>
  <c r="P254" i="11"/>
  <c r="M254" i="11"/>
  <c r="J254" i="11"/>
  <c r="Q254" i="11" s="1"/>
  <c r="P253" i="11"/>
  <c r="M253" i="11"/>
  <c r="J253" i="11"/>
  <c r="Q253" i="11" s="1"/>
  <c r="P252" i="11"/>
  <c r="M252" i="11"/>
  <c r="J252" i="11"/>
  <c r="Q252" i="11" s="1"/>
  <c r="P251" i="11"/>
  <c r="M251" i="11"/>
  <c r="J251" i="11"/>
  <c r="Q251" i="11" s="1"/>
  <c r="P250" i="11"/>
  <c r="M250" i="11"/>
  <c r="J250" i="11"/>
  <c r="Q250" i="11" s="1"/>
  <c r="P249" i="11"/>
  <c r="M249" i="11"/>
  <c r="J249" i="11"/>
  <c r="Q249" i="11" s="1"/>
  <c r="P248" i="11"/>
  <c r="M248" i="11"/>
  <c r="J248" i="11"/>
  <c r="Q248" i="11" s="1"/>
  <c r="P247" i="11"/>
  <c r="M247" i="11"/>
  <c r="J247" i="11"/>
  <c r="Q247" i="11" s="1"/>
  <c r="O246" i="11"/>
  <c r="N246" i="11"/>
  <c r="M246" i="11"/>
  <c r="L246" i="11"/>
  <c r="K246" i="11"/>
  <c r="I246" i="11"/>
  <c r="H246" i="11"/>
  <c r="G246" i="11"/>
  <c r="F246" i="11"/>
  <c r="E246" i="11"/>
  <c r="O245" i="11"/>
  <c r="N245" i="11"/>
  <c r="M245" i="11"/>
  <c r="L245" i="11"/>
  <c r="K245" i="11"/>
  <c r="I245" i="11"/>
  <c r="H245" i="11"/>
  <c r="G245" i="11"/>
  <c r="F245" i="11"/>
  <c r="E245" i="11"/>
  <c r="P243" i="11"/>
  <c r="Q243" i="11" s="1"/>
  <c r="M243" i="11"/>
  <c r="J243" i="11"/>
  <c r="P242" i="11"/>
  <c r="Q242" i="11" s="1"/>
  <c r="M242" i="11"/>
  <c r="J242" i="11"/>
  <c r="P241" i="11"/>
  <c r="M241" i="11"/>
  <c r="J241" i="11"/>
  <c r="P240" i="11"/>
  <c r="Q240" i="11" s="1"/>
  <c r="M240" i="11"/>
  <c r="J240" i="11"/>
  <c r="P239" i="11"/>
  <c r="M239" i="11"/>
  <c r="J239" i="11"/>
  <c r="P238" i="11"/>
  <c r="Q238" i="11" s="1"/>
  <c r="M238" i="11"/>
  <c r="J238" i="11"/>
  <c r="P237" i="11"/>
  <c r="M237" i="11"/>
  <c r="J237" i="11"/>
  <c r="P236" i="11"/>
  <c r="Q236" i="11" s="1"/>
  <c r="M236" i="11"/>
  <c r="J236" i="11"/>
  <c r="P235" i="11"/>
  <c r="M235" i="11"/>
  <c r="J235" i="11"/>
  <c r="P234" i="11"/>
  <c r="Q234" i="11" s="1"/>
  <c r="M234" i="11"/>
  <c r="J234" i="11"/>
  <c r="P233" i="11"/>
  <c r="M233" i="11"/>
  <c r="J233" i="11"/>
  <c r="P232" i="11"/>
  <c r="Q232" i="11" s="1"/>
  <c r="M232" i="11"/>
  <c r="J232" i="11"/>
  <c r="P231" i="11"/>
  <c r="O231" i="11"/>
  <c r="N231" i="11"/>
  <c r="L231" i="11"/>
  <c r="K231" i="11"/>
  <c r="M231" i="11" s="1"/>
  <c r="I231" i="11"/>
  <c r="H231" i="11"/>
  <c r="G231" i="11"/>
  <c r="F231" i="11"/>
  <c r="E231" i="11"/>
  <c r="P230" i="11"/>
  <c r="O230" i="11"/>
  <c r="N230" i="11"/>
  <c r="M230" i="11"/>
  <c r="L230" i="11"/>
  <c r="K230" i="11"/>
  <c r="I230" i="11"/>
  <c r="I196" i="11" s="1"/>
  <c r="H230" i="11"/>
  <c r="G230" i="11"/>
  <c r="F230" i="11"/>
  <c r="E230" i="11"/>
  <c r="P229" i="11"/>
  <c r="M229" i="11"/>
  <c r="J229" i="11"/>
  <c r="Q229" i="11" s="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P217" i="11"/>
  <c r="M217" i="11"/>
  <c r="J217" i="11"/>
  <c r="P216" i="11"/>
  <c r="M216" i="11"/>
  <c r="J216" i="11"/>
  <c r="Q216" i="11" s="1"/>
  <c r="P215" i="11"/>
  <c r="M215" i="11"/>
  <c r="J215" i="11"/>
  <c r="P214" i="11"/>
  <c r="M214" i="11"/>
  <c r="J214" i="11"/>
  <c r="Q214" i="11" s="1"/>
  <c r="P213" i="11"/>
  <c r="M213" i="11"/>
  <c r="J213" i="11"/>
  <c r="P212" i="11"/>
  <c r="M212" i="11"/>
  <c r="J212" i="11"/>
  <c r="Q212" i="11" s="1"/>
  <c r="P211" i="11"/>
  <c r="M211" i="11"/>
  <c r="J211" i="11"/>
  <c r="P210" i="11"/>
  <c r="M210" i="11"/>
  <c r="J210" i="11"/>
  <c r="Q210" i="11" s="1"/>
  <c r="O209" i="11"/>
  <c r="N209" i="11"/>
  <c r="L209" i="11"/>
  <c r="K209" i="11"/>
  <c r="M209" i="11" s="1"/>
  <c r="I209" i="11"/>
  <c r="I197" i="11" s="1"/>
  <c r="H209" i="11"/>
  <c r="G209" i="11"/>
  <c r="F209" i="11"/>
  <c r="E209" i="11"/>
  <c r="P208" i="11"/>
  <c r="O208" i="11"/>
  <c r="N208" i="11"/>
  <c r="M208" i="11"/>
  <c r="Q208" i="11" s="1"/>
  <c r="S208" i="11" s="1"/>
  <c r="L208" i="11"/>
  <c r="K208" i="11"/>
  <c r="I208" i="11"/>
  <c r="H208" i="11"/>
  <c r="G208" i="11"/>
  <c r="F208" i="11"/>
  <c r="E208" i="11"/>
  <c r="J208" i="11" s="1"/>
  <c r="P207" i="11"/>
  <c r="M207" i="11"/>
  <c r="J207" i="11"/>
  <c r="Q207" i="11" s="1"/>
  <c r="P206" i="11"/>
  <c r="M206" i="11"/>
  <c r="J206" i="11"/>
  <c r="Q206" i="11" s="1"/>
  <c r="P205" i="11"/>
  <c r="M205" i="11"/>
  <c r="J205" i="11"/>
  <c r="Q205" i="11" s="1"/>
  <c r="P204" i="11"/>
  <c r="M204" i="11"/>
  <c r="J204" i="11"/>
  <c r="Q204" i="11" s="1"/>
  <c r="P203" i="11"/>
  <c r="M203" i="11"/>
  <c r="J203" i="11"/>
  <c r="Q203" i="11" s="1"/>
  <c r="P202" i="11"/>
  <c r="M202" i="11"/>
  <c r="J202" i="11"/>
  <c r="Q202" i="11" s="1"/>
  <c r="P201" i="11"/>
  <c r="M201" i="11"/>
  <c r="J201" i="11"/>
  <c r="P200" i="11"/>
  <c r="M200" i="11"/>
  <c r="J200" i="11"/>
  <c r="O199" i="11"/>
  <c r="O197" i="11" s="1"/>
  <c r="N199" i="11"/>
  <c r="L199" i="11"/>
  <c r="K199" i="11"/>
  <c r="I199" i="11"/>
  <c r="H199" i="11"/>
  <c r="H197" i="11" s="1"/>
  <c r="G199" i="11"/>
  <c r="F199" i="11"/>
  <c r="F197" i="11" s="1"/>
  <c r="E199" i="11"/>
  <c r="E197" i="11" s="1"/>
  <c r="P198" i="11"/>
  <c r="O198" i="11"/>
  <c r="N198" i="11"/>
  <c r="L198" i="11"/>
  <c r="L196" i="11" s="1"/>
  <c r="K198" i="11"/>
  <c r="I198" i="11"/>
  <c r="H198" i="11"/>
  <c r="H196" i="11" s="1"/>
  <c r="G198" i="11"/>
  <c r="F198" i="11"/>
  <c r="E198" i="11"/>
  <c r="N197" i="11"/>
  <c r="L197" i="11"/>
  <c r="O196" i="11"/>
  <c r="N196" i="11"/>
  <c r="P196" i="11" s="1"/>
  <c r="K196" i="11"/>
  <c r="G196" i="11"/>
  <c r="F196" i="11"/>
  <c r="P194" i="11"/>
  <c r="M194" i="11"/>
  <c r="J194" i="11"/>
  <c r="P193" i="11"/>
  <c r="Q193" i="11" s="1"/>
  <c r="M193" i="11"/>
  <c r="J193" i="11"/>
  <c r="P192" i="11"/>
  <c r="M192" i="11"/>
  <c r="J192" i="11"/>
  <c r="Q191" i="11"/>
  <c r="S191" i="11" s="1"/>
  <c r="P191" i="11"/>
  <c r="M191" i="11"/>
  <c r="J191" i="11"/>
  <c r="P190" i="11"/>
  <c r="M190" i="11"/>
  <c r="J190" i="11"/>
  <c r="Q190" i="11" s="1"/>
  <c r="H189" i="13" s="1"/>
  <c r="Q189" i="11"/>
  <c r="P189" i="11"/>
  <c r="M189" i="11"/>
  <c r="J189" i="11"/>
  <c r="P188" i="11"/>
  <c r="M188" i="11"/>
  <c r="J188" i="11"/>
  <c r="Q188" i="11" s="1"/>
  <c r="H187" i="13" s="1"/>
  <c r="Q187" i="11"/>
  <c r="P187" i="11"/>
  <c r="M187" i="11"/>
  <c r="J187" i="11"/>
  <c r="P186" i="11"/>
  <c r="M186" i="11"/>
  <c r="J186" i="11"/>
  <c r="Q186" i="11" s="1"/>
  <c r="H185" i="13" s="1"/>
  <c r="Q185" i="11"/>
  <c r="P185" i="11"/>
  <c r="M185" i="11"/>
  <c r="J185" i="11"/>
  <c r="P184" i="11"/>
  <c r="M184" i="11"/>
  <c r="J184" i="11"/>
  <c r="Q184" i="11" s="1"/>
  <c r="H183" i="13" s="1"/>
  <c r="Q183" i="11"/>
  <c r="P183" i="11"/>
  <c r="M183" i="11"/>
  <c r="J183" i="11"/>
  <c r="P182" i="11"/>
  <c r="M182" i="11"/>
  <c r="J182" i="11"/>
  <c r="Q182" i="11" s="1"/>
  <c r="H181" i="13" s="1"/>
  <c r="Q181" i="11"/>
  <c r="P181" i="11"/>
  <c r="M181" i="11"/>
  <c r="J181" i="11"/>
  <c r="P180" i="11"/>
  <c r="M180" i="11"/>
  <c r="J180" i="11"/>
  <c r="Q180" i="11" s="1"/>
  <c r="H179" i="13" s="1"/>
  <c r="Q179" i="11"/>
  <c r="P179" i="11"/>
  <c r="M179" i="11"/>
  <c r="J179" i="11"/>
  <c r="P178" i="11"/>
  <c r="M178" i="11"/>
  <c r="J178" i="11"/>
  <c r="Q178" i="11" s="1"/>
  <c r="H177" i="13" s="1"/>
  <c r="Q177" i="11"/>
  <c r="P177" i="11"/>
  <c r="M177" i="11"/>
  <c r="J177" i="11"/>
  <c r="Q176" i="11"/>
  <c r="P176" i="11"/>
  <c r="M176" i="11"/>
  <c r="J176" i="11"/>
  <c r="Q175" i="11"/>
  <c r="P175" i="11"/>
  <c r="M175" i="11"/>
  <c r="J175" i="11"/>
  <c r="P174" i="11"/>
  <c r="M174" i="11"/>
  <c r="J174" i="11"/>
  <c r="Q174" i="11" s="1"/>
  <c r="H173" i="13" s="1"/>
  <c r="Q173" i="11"/>
  <c r="P173" i="11"/>
  <c r="M173" i="11"/>
  <c r="J173" i="11"/>
  <c r="P172" i="11"/>
  <c r="M172" i="11"/>
  <c r="J172" i="11"/>
  <c r="Q172" i="11" s="1"/>
  <c r="H171" i="13" s="1"/>
  <c r="Q171" i="11"/>
  <c r="P171" i="11"/>
  <c r="M171" i="11"/>
  <c r="J171" i="11"/>
  <c r="P170" i="11"/>
  <c r="M170" i="11"/>
  <c r="J170" i="11"/>
  <c r="Q170" i="11" s="1"/>
  <c r="H169" i="13" s="1"/>
  <c r="Q169" i="11"/>
  <c r="P169" i="11"/>
  <c r="M169" i="11"/>
  <c r="J169" i="11"/>
  <c r="P168" i="11"/>
  <c r="M168" i="11"/>
  <c r="J168" i="11"/>
  <c r="Q168" i="11" s="1"/>
  <c r="H167" i="13" s="1"/>
  <c r="Q167" i="11"/>
  <c r="P167" i="11"/>
  <c r="M167" i="11"/>
  <c r="J167" i="11"/>
  <c r="P166" i="11"/>
  <c r="M166" i="11"/>
  <c r="J166" i="11"/>
  <c r="Q166" i="11" s="1"/>
  <c r="H165" i="13" s="1"/>
  <c r="Q165" i="11"/>
  <c r="P165" i="11"/>
  <c r="M165" i="11"/>
  <c r="J165" i="11"/>
  <c r="P164" i="11"/>
  <c r="M164" i="11"/>
  <c r="J164" i="11"/>
  <c r="Q164" i="11" s="1"/>
  <c r="P163" i="11"/>
  <c r="M163" i="11"/>
  <c r="J163" i="11"/>
  <c r="O162" i="11"/>
  <c r="N162" i="11"/>
  <c r="P162" i="11" s="1"/>
  <c r="L162" i="11"/>
  <c r="K162" i="11"/>
  <c r="M162" i="11" s="1"/>
  <c r="I162" i="11"/>
  <c r="H162" i="11"/>
  <c r="G162" i="11"/>
  <c r="F162" i="11"/>
  <c r="E162" i="11"/>
  <c r="P161" i="11"/>
  <c r="O161" i="11"/>
  <c r="N161" i="11"/>
  <c r="L161" i="11"/>
  <c r="K161" i="11"/>
  <c r="M161" i="11" s="1"/>
  <c r="I161" i="11"/>
  <c r="H161" i="11"/>
  <c r="G161" i="11"/>
  <c r="F161" i="11"/>
  <c r="E161" i="11"/>
  <c r="J161" i="11" s="1"/>
  <c r="Q159" i="11"/>
  <c r="P159" i="11"/>
  <c r="M159" i="11"/>
  <c r="J159" i="11"/>
  <c r="Q158" i="11"/>
  <c r="P158" i="11"/>
  <c r="M158" i="11"/>
  <c r="J158" i="11"/>
  <c r="P157" i="11"/>
  <c r="M157" i="11"/>
  <c r="J157" i="11"/>
  <c r="Q157" i="11" s="1"/>
  <c r="H156" i="13" s="1"/>
  <c r="Q156" i="11"/>
  <c r="P156" i="11"/>
  <c r="M156" i="11"/>
  <c r="J156" i="11"/>
  <c r="P155" i="11"/>
  <c r="M155" i="11"/>
  <c r="J155" i="11"/>
  <c r="Q155" i="11" s="1"/>
  <c r="H154" i="13" s="1"/>
  <c r="Q154" i="11"/>
  <c r="P154" i="11"/>
  <c r="M154" i="11"/>
  <c r="J154" i="11"/>
  <c r="P153" i="11"/>
  <c r="M153" i="11"/>
  <c r="J153" i="11"/>
  <c r="Q153" i="11" s="1"/>
  <c r="P152" i="11"/>
  <c r="Q152" i="11" s="1"/>
  <c r="S152" i="11" s="1"/>
  <c r="M152" i="11"/>
  <c r="J152" i="11"/>
  <c r="O151" i="11"/>
  <c r="N151" i="11"/>
  <c r="L151" i="11"/>
  <c r="K151" i="11"/>
  <c r="M151" i="11" s="1"/>
  <c r="I151" i="11"/>
  <c r="H151" i="11"/>
  <c r="G151" i="11"/>
  <c r="F151" i="11"/>
  <c r="E151" i="11"/>
  <c r="P150" i="11"/>
  <c r="O150" i="11"/>
  <c r="N150" i="11"/>
  <c r="L150" i="11"/>
  <c r="K150" i="11"/>
  <c r="I150" i="11"/>
  <c r="H150" i="11"/>
  <c r="G150" i="11"/>
  <c r="F150" i="11"/>
  <c r="E150" i="11"/>
  <c r="P148" i="11"/>
  <c r="M148" i="11"/>
  <c r="J148" i="11"/>
  <c r="Q148" i="11" s="1"/>
  <c r="H147" i="13" s="1"/>
  <c r="Q147" i="11"/>
  <c r="P147" i="11"/>
  <c r="M147" i="11"/>
  <c r="J147" i="11"/>
  <c r="Q146" i="11"/>
  <c r="P146" i="11"/>
  <c r="M146" i="11"/>
  <c r="J146" i="11"/>
  <c r="Q145" i="11"/>
  <c r="P145" i="11"/>
  <c r="M145" i="11"/>
  <c r="J145" i="11"/>
  <c r="P144" i="11"/>
  <c r="M144" i="11"/>
  <c r="J144" i="11"/>
  <c r="Q144" i="11" s="1"/>
  <c r="H143" i="13" s="1"/>
  <c r="Q143" i="11"/>
  <c r="P143" i="11"/>
  <c r="M143" i="11"/>
  <c r="J143" i="11"/>
  <c r="P142" i="11"/>
  <c r="M142" i="11"/>
  <c r="J142" i="11"/>
  <c r="Q142" i="11" s="1"/>
  <c r="H141" i="13" s="1"/>
  <c r="Q141" i="11"/>
  <c r="P141" i="11"/>
  <c r="M141" i="11"/>
  <c r="J141" i="11"/>
  <c r="P140" i="11"/>
  <c r="M140" i="11"/>
  <c r="J140" i="11"/>
  <c r="Q140" i="11" s="1"/>
  <c r="H139" i="13" s="1"/>
  <c r="Q139" i="11"/>
  <c r="P139" i="11"/>
  <c r="M139" i="11"/>
  <c r="J139" i="11"/>
  <c r="P138" i="11"/>
  <c r="O138" i="11"/>
  <c r="N138" i="11"/>
  <c r="M138" i="11"/>
  <c r="L138" i="11"/>
  <c r="K138" i="11"/>
  <c r="I138" i="11"/>
  <c r="H138" i="11"/>
  <c r="G138" i="11"/>
  <c r="F138" i="11"/>
  <c r="E138" i="11"/>
  <c r="O137" i="11"/>
  <c r="N137" i="11"/>
  <c r="P137" i="11" s="1"/>
  <c r="M137" i="11"/>
  <c r="L137" i="11"/>
  <c r="K137" i="11"/>
  <c r="I137" i="11"/>
  <c r="H137" i="11"/>
  <c r="G137" i="11"/>
  <c r="F137" i="11"/>
  <c r="J137" i="11" s="1"/>
  <c r="E137" i="11"/>
  <c r="P135" i="11"/>
  <c r="M135" i="11"/>
  <c r="J135" i="11"/>
  <c r="P134" i="11"/>
  <c r="Q134" i="11" s="1"/>
  <c r="M134" i="11"/>
  <c r="J134" i="1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Q128" i="11"/>
  <c r="S128" i="11" s="1"/>
  <c r="P128" i="11"/>
  <c r="M128" i="11"/>
  <c r="J128" i="11"/>
  <c r="P127" i="11"/>
  <c r="M127" i="11"/>
  <c r="J127" i="11"/>
  <c r="Q127" i="11" s="1"/>
  <c r="H126" i="13" s="1"/>
  <c r="Q126" i="11"/>
  <c r="P126" i="11"/>
  <c r="M126" i="11"/>
  <c r="J126" i="11"/>
  <c r="P125" i="11"/>
  <c r="M125" i="11"/>
  <c r="J125" i="11"/>
  <c r="Q125" i="11" s="1"/>
  <c r="H124" i="13" s="1"/>
  <c r="Q124" i="11"/>
  <c r="P124" i="11"/>
  <c r="M124" i="11"/>
  <c r="J124" i="11"/>
  <c r="P123" i="11"/>
  <c r="M123" i="11"/>
  <c r="J123" i="11"/>
  <c r="Q123" i="11" s="1"/>
  <c r="H122" i="13" s="1"/>
  <c r="Q122" i="11"/>
  <c r="P122" i="11"/>
  <c r="M122" i="11"/>
  <c r="J122" i="11"/>
  <c r="P121" i="11"/>
  <c r="M121" i="11"/>
  <c r="J121" i="11"/>
  <c r="Q121" i="11" s="1"/>
  <c r="P120" i="11"/>
  <c r="M120" i="11"/>
  <c r="J120" i="11"/>
  <c r="O119" i="11"/>
  <c r="N119" i="11"/>
  <c r="L119" i="11"/>
  <c r="K119" i="11"/>
  <c r="M119" i="11" s="1"/>
  <c r="I119" i="11"/>
  <c r="H119" i="11"/>
  <c r="G119" i="11"/>
  <c r="F119" i="11"/>
  <c r="E119" i="11"/>
  <c r="P118" i="11"/>
  <c r="O118" i="11"/>
  <c r="N118" i="11"/>
  <c r="L118" i="11"/>
  <c r="K118" i="11"/>
  <c r="M118" i="11" s="1"/>
  <c r="I118" i="11"/>
  <c r="H118" i="11"/>
  <c r="G118" i="11"/>
  <c r="F118" i="11"/>
  <c r="E118" i="11"/>
  <c r="J118" i="11" s="1"/>
  <c r="P116" i="11"/>
  <c r="M116" i="11"/>
  <c r="J116" i="11"/>
  <c r="Q116" i="11" s="1"/>
  <c r="H115" i="13" s="1"/>
  <c r="Q115" i="11"/>
  <c r="P115" i="11"/>
  <c r="M115" i="11"/>
  <c r="J115" i="11"/>
  <c r="P114" i="11"/>
  <c r="M114" i="11"/>
  <c r="J114" i="11"/>
  <c r="Q113" i="11"/>
  <c r="P113" i="11"/>
  <c r="M113" i="11"/>
  <c r="J113" i="11"/>
  <c r="P112" i="11"/>
  <c r="O112" i="11"/>
  <c r="N112" i="11"/>
  <c r="M112" i="11"/>
  <c r="L112" i="11"/>
  <c r="K112" i="11"/>
  <c r="I112" i="11"/>
  <c r="H112" i="11"/>
  <c r="G112" i="11"/>
  <c r="F112" i="11"/>
  <c r="E112" i="11"/>
  <c r="J112" i="11" s="1"/>
  <c r="O111" i="11"/>
  <c r="N111" i="11"/>
  <c r="P111" i="11" s="1"/>
  <c r="M111" i="11"/>
  <c r="L111" i="11"/>
  <c r="K111" i="11"/>
  <c r="I111" i="11"/>
  <c r="H111" i="11"/>
  <c r="G111" i="11"/>
  <c r="F111" i="11"/>
  <c r="J111" i="11" s="1"/>
  <c r="E111" i="11"/>
  <c r="P109" i="11"/>
  <c r="M109" i="11"/>
  <c r="J109" i="11"/>
  <c r="P108" i="11"/>
  <c r="M108" i="11"/>
  <c r="J108" i="11"/>
  <c r="P107" i="11"/>
  <c r="M107" i="11"/>
  <c r="J107" i="11"/>
  <c r="P106" i="11"/>
  <c r="Q106" i="11" s="1"/>
  <c r="M106" i="11"/>
  <c r="J106" i="11"/>
  <c r="P105" i="11"/>
  <c r="M105" i="11"/>
  <c r="J105" i="11"/>
  <c r="P104" i="11"/>
  <c r="M104" i="11"/>
  <c r="J104" i="11"/>
  <c r="P103" i="11"/>
  <c r="M103" i="11"/>
  <c r="J103" i="11"/>
  <c r="P102" i="11"/>
  <c r="Q102" i="11" s="1"/>
  <c r="M102" i="11"/>
  <c r="J102" i="11"/>
  <c r="P101" i="11"/>
  <c r="M101" i="11"/>
  <c r="J101" i="11"/>
  <c r="P100" i="11"/>
  <c r="M100" i="11"/>
  <c r="J100" i="11"/>
  <c r="O99" i="11"/>
  <c r="N99" i="11"/>
  <c r="P99" i="11" s="1"/>
  <c r="L99" i="11"/>
  <c r="K99" i="11"/>
  <c r="M99" i="11" s="1"/>
  <c r="I99" i="11"/>
  <c r="H99" i="11"/>
  <c r="G99" i="11"/>
  <c r="F99" i="11"/>
  <c r="E99" i="11"/>
  <c r="P98" i="11"/>
  <c r="O98" i="11"/>
  <c r="N98" i="11"/>
  <c r="L98" i="11"/>
  <c r="K98" i="11"/>
  <c r="M98" i="11" s="1"/>
  <c r="I98" i="11"/>
  <c r="H98" i="11"/>
  <c r="G98" i="11"/>
  <c r="F98" i="11"/>
  <c r="E98" i="11"/>
  <c r="J98" i="11" s="1"/>
  <c r="P96" i="11"/>
  <c r="M96" i="11"/>
  <c r="J96" i="11"/>
  <c r="Q96" i="11" s="1"/>
  <c r="H95" i="13" s="1"/>
  <c r="Q95" i="11"/>
  <c r="P95" i="11"/>
  <c r="M95" i="11"/>
  <c r="J95" i="11"/>
  <c r="P94" i="11"/>
  <c r="M94" i="11"/>
  <c r="J94" i="11"/>
  <c r="Q94" i="11" s="1"/>
  <c r="H93" i="13" s="1"/>
  <c r="Q93" i="11"/>
  <c r="P93" i="11"/>
  <c r="M93" i="11"/>
  <c r="J93" i="11"/>
  <c r="P92" i="11"/>
  <c r="M92" i="11"/>
  <c r="J92" i="11"/>
  <c r="P91" i="11"/>
  <c r="Q91" i="11" s="1"/>
  <c r="S91" i="11" s="1"/>
  <c r="M91" i="11"/>
  <c r="J91" i="11"/>
  <c r="P90" i="11"/>
  <c r="M90" i="11"/>
  <c r="J90" i="11"/>
  <c r="P89" i="11"/>
  <c r="M89" i="11"/>
  <c r="J89" i="11"/>
  <c r="O88" i="11"/>
  <c r="N88" i="11"/>
  <c r="P88" i="11" s="1"/>
  <c r="L88" i="11"/>
  <c r="I88" i="11"/>
  <c r="H88" i="11"/>
  <c r="G88" i="11"/>
  <c r="F88" i="11"/>
  <c r="E88" i="11"/>
  <c r="P87" i="11"/>
  <c r="O87" i="11"/>
  <c r="N87" i="11"/>
  <c r="L87" i="11"/>
  <c r="K87" i="11"/>
  <c r="M87" i="11" s="1"/>
  <c r="I87" i="11"/>
  <c r="H87" i="11"/>
  <c r="G87" i="11"/>
  <c r="F87" i="11"/>
  <c r="E87" i="11"/>
  <c r="Q85" i="11"/>
  <c r="P85" i="11"/>
  <c r="M85" i="11"/>
  <c r="J85" i="11"/>
  <c r="Q84" i="11"/>
  <c r="P84" i="11"/>
  <c r="M84" i="11"/>
  <c r="J84" i="11"/>
  <c r="P83" i="11"/>
  <c r="M83" i="11"/>
  <c r="J83" i="11"/>
  <c r="Q83" i="11" s="1"/>
  <c r="H82" i="13" s="1"/>
  <c r="Q82" i="11"/>
  <c r="P82" i="11"/>
  <c r="M82" i="11"/>
  <c r="J82" i="11"/>
  <c r="P81" i="11"/>
  <c r="M81" i="11"/>
  <c r="J81" i="11"/>
  <c r="P80" i="11"/>
  <c r="Q80" i="11" s="1"/>
  <c r="S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M76" i="11"/>
  <c r="J76" i="11"/>
  <c r="P75" i="11"/>
  <c r="Q75" i="11" s="1"/>
  <c r="M75" i="11"/>
  <c r="J75" i="11"/>
  <c r="P74" i="11"/>
  <c r="M74" i="11"/>
  <c r="J74" i="11"/>
  <c r="P73" i="11"/>
  <c r="M73" i="11"/>
  <c r="J73" i="11"/>
  <c r="P72" i="11"/>
  <c r="M72" i="11"/>
  <c r="J72" i="11"/>
  <c r="P71" i="11"/>
  <c r="M71" i="11"/>
  <c r="J71" i="11"/>
  <c r="P70" i="11"/>
  <c r="M70" i="11"/>
  <c r="J70" i="11"/>
  <c r="P69" i="11"/>
  <c r="M69" i="11"/>
  <c r="J69" i="11"/>
  <c r="P68" i="11"/>
  <c r="M68" i="11"/>
  <c r="Q68" i="11" s="1"/>
  <c r="J68" i="11"/>
  <c r="Q67" i="11"/>
  <c r="P67" i="11"/>
  <c r="M67" i="11"/>
  <c r="J67" i="11"/>
  <c r="Q66" i="11"/>
  <c r="P66" i="11"/>
  <c r="M66" i="11"/>
  <c r="J66" i="11"/>
  <c r="P65" i="11"/>
  <c r="M65" i="11"/>
  <c r="J65" i="11"/>
  <c r="Q65" i="11" s="1"/>
  <c r="H64" i="13" s="1"/>
  <c r="Q64" i="11"/>
  <c r="P64" i="11"/>
  <c r="M64" i="11"/>
  <c r="J64" i="11"/>
  <c r="P63" i="11"/>
  <c r="M63" i="11"/>
  <c r="J63" i="11"/>
  <c r="Q63" i="11" s="1"/>
  <c r="H62" i="13" s="1"/>
  <c r="Q62" i="11"/>
  <c r="P62" i="11"/>
  <c r="M62" i="11"/>
  <c r="J62" i="11"/>
  <c r="P61" i="11"/>
  <c r="O61" i="11"/>
  <c r="N61" i="11"/>
  <c r="M61" i="11"/>
  <c r="L61" i="11"/>
  <c r="K61" i="11"/>
  <c r="I61" i="11"/>
  <c r="H61" i="11"/>
  <c r="G61" i="11"/>
  <c r="F61" i="11"/>
  <c r="E61" i="11"/>
  <c r="O60" i="11"/>
  <c r="N60" i="11"/>
  <c r="P60" i="11" s="1"/>
  <c r="L60" i="11"/>
  <c r="K60" i="11"/>
  <c r="M60" i="11" s="1"/>
  <c r="I60" i="11"/>
  <c r="H60" i="11"/>
  <c r="G60" i="11"/>
  <c r="F60" i="11"/>
  <c r="E60" i="11"/>
  <c r="J60" i="11" s="1"/>
  <c r="P58" i="11"/>
  <c r="M58" i="11"/>
  <c r="J58" i="11"/>
  <c r="P57" i="11"/>
  <c r="Q57" i="11" s="1"/>
  <c r="M57" i="11"/>
  <c r="J57" i="11"/>
  <c r="P56" i="11"/>
  <c r="M56" i="11"/>
  <c r="J56" i="11"/>
  <c r="P55" i="11"/>
  <c r="Q55" i="11" s="1"/>
  <c r="M55" i="11"/>
  <c r="J55" i="11"/>
  <c r="P54" i="11"/>
  <c r="M54" i="11"/>
  <c r="J54" i="11"/>
  <c r="P53" i="11"/>
  <c r="Q53" i="11" s="1"/>
  <c r="M53" i="11"/>
  <c r="J53" i="11"/>
  <c r="P52" i="11"/>
  <c r="M52" i="11"/>
  <c r="J52" i="11"/>
  <c r="Q51" i="11"/>
  <c r="S51" i="11" s="1"/>
  <c r="P51" i="11"/>
  <c r="M51" i="11"/>
  <c r="J51" i="11"/>
  <c r="Q50" i="11"/>
  <c r="H49" i="13" s="1"/>
  <c r="P50" i="11"/>
  <c r="M50" i="11"/>
  <c r="J50" i="11"/>
  <c r="Q49" i="11"/>
  <c r="P49" i="11"/>
  <c r="M49" i="11"/>
  <c r="J49" i="11"/>
  <c r="Q48" i="11"/>
  <c r="H47" i="13" s="1"/>
  <c r="P48" i="11"/>
  <c r="M48" i="11"/>
  <c r="J48" i="11"/>
  <c r="Q47" i="11"/>
  <c r="P47" i="11"/>
  <c r="M47" i="11"/>
  <c r="J47" i="11"/>
  <c r="J46" i="11"/>
  <c r="Q46" i="11" s="1"/>
  <c r="H45" i="13" s="1"/>
  <c r="P45" i="11"/>
  <c r="O45" i="11"/>
  <c r="N45" i="11"/>
  <c r="M45" i="11"/>
  <c r="L45" i="11"/>
  <c r="K45" i="11"/>
  <c r="I45" i="11"/>
  <c r="H45" i="11"/>
  <c r="E45" i="11"/>
  <c r="P44" i="11"/>
  <c r="M44" i="11"/>
  <c r="J44" i="11"/>
  <c r="P43" i="11"/>
  <c r="M43" i="11"/>
  <c r="J43" i="11"/>
  <c r="O42" i="11"/>
  <c r="N42" i="11"/>
  <c r="P42" i="11" s="1"/>
  <c r="L42" i="11"/>
  <c r="K42" i="11"/>
  <c r="M42" i="11" s="1"/>
  <c r="I42" i="11"/>
  <c r="H42" i="11"/>
  <c r="G42" i="11"/>
  <c r="F42" i="11"/>
  <c r="E42" i="11"/>
  <c r="O41" i="11"/>
  <c r="P41" i="11" s="1"/>
  <c r="N41" i="11"/>
  <c r="L41" i="11"/>
  <c r="K41" i="11"/>
  <c r="M41" i="11" s="1"/>
  <c r="I41" i="11"/>
  <c r="H41" i="11"/>
  <c r="G41" i="11"/>
  <c r="F41" i="11"/>
  <c r="P39" i="11"/>
  <c r="M39" i="11"/>
  <c r="J39" i="11"/>
  <c r="P38" i="11"/>
  <c r="M38" i="11"/>
  <c r="J38" i="11"/>
  <c r="P37" i="11"/>
  <c r="M37" i="11"/>
  <c r="J37" i="11"/>
  <c r="P36" i="11"/>
  <c r="M36" i="11"/>
  <c r="J36" i="11"/>
  <c r="P35" i="11"/>
  <c r="M35" i="11"/>
  <c r="J35" i="11"/>
  <c r="P34" i="11"/>
  <c r="M34" i="11"/>
  <c r="J34" i="11"/>
  <c r="P33" i="11"/>
  <c r="M33" i="11"/>
  <c r="J33" i="11"/>
  <c r="P30" i="11"/>
  <c r="M30" i="11"/>
  <c r="J30" i="11"/>
  <c r="P29" i="11"/>
  <c r="M29" i="11"/>
  <c r="J29" i="11"/>
  <c r="P28" i="11"/>
  <c r="M28" i="11"/>
  <c r="J28" i="11"/>
  <c r="P27" i="11"/>
  <c r="M27" i="11"/>
  <c r="J27" i="11"/>
  <c r="P26" i="11"/>
  <c r="Q26" i="11" s="1"/>
  <c r="M26" i="11"/>
  <c r="J26" i="11"/>
  <c r="P25" i="11"/>
  <c r="P23" i="11" s="1"/>
  <c r="M25" i="11"/>
  <c r="M23" i="11" s="1"/>
  <c r="J25" i="11"/>
  <c r="P24" i="11"/>
  <c r="M24" i="11"/>
  <c r="M22" i="11" s="1"/>
  <c r="J24" i="11"/>
  <c r="O23" i="11"/>
  <c r="N23" i="11"/>
  <c r="L23" i="11"/>
  <c r="K23" i="11"/>
  <c r="I23" i="11"/>
  <c r="H23" i="11"/>
  <c r="G23" i="11"/>
  <c r="F23" i="11"/>
  <c r="E23" i="11"/>
  <c r="O22" i="11"/>
  <c r="N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M18" i="11"/>
  <c r="J18" i="11"/>
  <c r="P17" i="11"/>
  <c r="M17" i="11"/>
  <c r="J17" i="11"/>
  <c r="P16" i="11"/>
  <c r="M16" i="11"/>
  <c r="J16" i="11"/>
  <c r="P15" i="11"/>
  <c r="M15" i="11"/>
  <c r="J15" i="11"/>
  <c r="P14" i="11"/>
  <c r="M14" i="11"/>
  <c r="J14" i="11"/>
  <c r="P13" i="11"/>
  <c r="M13" i="11"/>
  <c r="J13" i="11"/>
  <c r="P12" i="11"/>
  <c r="M12" i="11"/>
  <c r="J12" i="11"/>
  <c r="P11" i="11"/>
  <c r="M11" i="11"/>
  <c r="J11" i="11"/>
  <c r="P10" i="11"/>
  <c r="M10" i="11"/>
  <c r="J10" i="11"/>
  <c r="P9" i="11"/>
  <c r="O9" i="11"/>
  <c r="N9" i="11"/>
  <c r="L9" i="11"/>
  <c r="K9" i="11"/>
  <c r="I9" i="11"/>
  <c r="I7" i="11" s="1"/>
  <c r="H9" i="11"/>
  <c r="G9" i="11"/>
  <c r="F9" i="11"/>
  <c r="E9" i="11"/>
  <c r="E7" i="11" s="1"/>
  <c r="O8" i="11"/>
  <c r="N8" i="11"/>
  <c r="P8" i="11" s="1"/>
  <c r="M8" i="11"/>
  <c r="L8" i="11"/>
  <c r="K8" i="11"/>
  <c r="I8" i="11"/>
  <c r="H8" i="11"/>
  <c r="H6" i="11" s="1"/>
  <c r="H4" i="11" s="1"/>
  <c r="G8" i="11"/>
  <c r="G6" i="11" s="1"/>
  <c r="G4" i="11" s="1"/>
  <c r="F8" i="11"/>
  <c r="F6" i="11" s="1"/>
  <c r="F4" i="11" s="1"/>
  <c r="E8" i="11"/>
  <c r="O7" i="11"/>
  <c r="O5" i="11" s="1"/>
  <c r="N7" i="11"/>
  <c r="K7" i="11"/>
  <c r="F7" i="11"/>
  <c r="O6" i="11"/>
  <c r="O4" i="11" s="1"/>
  <c r="L6" i="11"/>
  <c r="L4" i="11" s="1"/>
  <c r="K6" i="11"/>
  <c r="N349" i="13"/>
  <c r="P347" i="13"/>
  <c r="N345" i="13"/>
  <c r="P343" i="13"/>
  <c r="F343" i="13"/>
  <c r="N341" i="13"/>
  <c r="P339" i="13"/>
  <c r="N337" i="13"/>
  <c r="P335" i="13"/>
  <c r="N333" i="13"/>
  <c r="P331" i="13"/>
  <c r="N329" i="13"/>
  <c r="P327" i="13"/>
  <c r="N325" i="13"/>
  <c r="V321" i="13"/>
  <c r="R321" i="13"/>
  <c r="P321" i="13"/>
  <c r="N321" i="13"/>
  <c r="X319" i="13"/>
  <c r="V319" i="13"/>
  <c r="T319" i="13"/>
  <c r="R319" i="13"/>
  <c r="P319" i="13"/>
  <c r="N319" i="13"/>
  <c r="L319" i="13"/>
  <c r="AB317" i="13"/>
  <c r="X317" i="13"/>
  <c r="V317" i="13"/>
  <c r="R317" i="13"/>
  <c r="P317" i="13"/>
  <c r="N317" i="13"/>
  <c r="L317" i="13"/>
  <c r="Z315" i="13"/>
  <c r="X315" i="13"/>
  <c r="V315" i="13"/>
  <c r="T315" i="13"/>
  <c r="R315" i="13"/>
  <c r="P315" i="13"/>
  <c r="N315" i="13"/>
  <c r="L315" i="13"/>
  <c r="X313" i="13"/>
  <c r="V313" i="13"/>
  <c r="R313" i="13"/>
  <c r="P313" i="13"/>
  <c r="N313" i="13"/>
  <c r="L313" i="13"/>
  <c r="AB311" i="13"/>
  <c r="Z311" i="13"/>
  <c r="X311" i="13"/>
  <c r="V311" i="13"/>
  <c r="T311" i="13"/>
  <c r="R311" i="13"/>
  <c r="P311" i="13"/>
  <c r="N311" i="13"/>
  <c r="L311" i="13"/>
  <c r="AB309" i="13"/>
  <c r="Z309" i="13"/>
  <c r="V309" i="13"/>
  <c r="T309" i="13"/>
  <c r="R309" i="13"/>
  <c r="P309" i="13"/>
  <c r="N309" i="13"/>
  <c r="L309" i="13"/>
  <c r="Z307" i="13"/>
  <c r="X307" i="13"/>
  <c r="V307" i="13"/>
  <c r="T307" i="13"/>
  <c r="R307" i="13"/>
  <c r="P307" i="13"/>
  <c r="N307" i="13"/>
  <c r="L307" i="13"/>
  <c r="AB305" i="13"/>
  <c r="Z305" i="13"/>
  <c r="V305" i="13"/>
  <c r="R305" i="13"/>
  <c r="P305" i="13"/>
  <c r="N305" i="13"/>
  <c r="L305" i="13"/>
  <c r="X303" i="13"/>
  <c r="V303" i="13"/>
  <c r="T303" i="13"/>
  <c r="R303" i="13"/>
  <c r="P303" i="13"/>
  <c r="N303" i="13"/>
  <c r="L303" i="13"/>
  <c r="H303" i="13"/>
  <c r="V301" i="13"/>
  <c r="R301" i="13"/>
  <c r="P301" i="13"/>
  <c r="N297" i="13"/>
  <c r="P295" i="13"/>
  <c r="AB288" i="13"/>
  <c r="V288" i="13"/>
  <c r="P288" i="13"/>
  <c r="N288" i="13"/>
  <c r="H288" i="13"/>
  <c r="F288" i="13"/>
  <c r="AB286" i="13"/>
  <c r="R286" i="13"/>
  <c r="N286" i="13"/>
  <c r="AB284" i="13"/>
  <c r="N284" i="13"/>
  <c r="AB282" i="13"/>
  <c r="V282" i="13"/>
  <c r="T282" i="13"/>
  <c r="R282" i="13"/>
  <c r="P282" i="13"/>
  <c r="N282" i="13"/>
  <c r="L282" i="13"/>
  <c r="AB280" i="13"/>
  <c r="Z280" i="13"/>
  <c r="X280" i="13"/>
  <c r="V280" i="13"/>
  <c r="T280" i="13"/>
  <c r="P280" i="13"/>
  <c r="N280" i="13"/>
  <c r="L280" i="13"/>
  <c r="AB278" i="13"/>
  <c r="Z278" i="13"/>
  <c r="AA278" i="13" s="1"/>
  <c r="X278" i="13"/>
  <c r="V278" i="13"/>
  <c r="T278" i="13"/>
  <c r="R278" i="13"/>
  <c r="P278" i="13"/>
  <c r="N278" i="13"/>
  <c r="L278" i="13"/>
  <c r="AB276" i="13"/>
  <c r="R276" i="13"/>
  <c r="P276" i="13"/>
  <c r="L276" i="13"/>
  <c r="H276" i="13"/>
  <c r="F276" i="13"/>
  <c r="Z274" i="13"/>
  <c r="R274" i="13"/>
  <c r="N274" i="13"/>
  <c r="R272" i="13"/>
  <c r="N272" i="13"/>
  <c r="F272" i="13"/>
  <c r="AB267" i="13"/>
  <c r="Z267" i="13"/>
  <c r="X267" i="13"/>
  <c r="V267" i="13"/>
  <c r="T267" i="13"/>
  <c r="R267" i="13"/>
  <c r="P267" i="13"/>
  <c r="N267" i="13"/>
  <c r="L267" i="13"/>
  <c r="AB265" i="13"/>
  <c r="Z265" i="13"/>
  <c r="X265" i="13"/>
  <c r="V265" i="13"/>
  <c r="T265" i="13"/>
  <c r="R265" i="13"/>
  <c r="P265" i="13"/>
  <c r="N265" i="13"/>
  <c r="L265" i="13"/>
  <c r="AB263" i="13"/>
  <c r="X263" i="13"/>
  <c r="V263" i="13"/>
  <c r="T263" i="13"/>
  <c r="R263" i="13"/>
  <c r="P263" i="13"/>
  <c r="N263" i="13"/>
  <c r="L263" i="13"/>
  <c r="AB261" i="13"/>
  <c r="X261" i="13"/>
  <c r="V261" i="13"/>
  <c r="T261" i="13"/>
  <c r="R261" i="13"/>
  <c r="P261" i="13"/>
  <c r="N261" i="13"/>
  <c r="L261" i="13"/>
  <c r="AB259" i="13"/>
  <c r="X259" i="13"/>
  <c r="V259" i="13"/>
  <c r="T259" i="13"/>
  <c r="R259" i="13"/>
  <c r="P259" i="13"/>
  <c r="N259" i="13"/>
  <c r="L259" i="13"/>
  <c r="AB257" i="13"/>
  <c r="Z257" i="13"/>
  <c r="X257" i="13"/>
  <c r="V257" i="13"/>
  <c r="T257" i="13"/>
  <c r="R257" i="13"/>
  <c r="P257" i="13"/>
  <c r="N257" i="13"/>
  <c r="L257" i="13"/>
  <c r="X255" i="13"/>
  <c r="V255" i="13"/>
  <c r="T255" i="13"/>
  <c r="R255" i="13"/>
  <c r="L255" i="13"/>
  <c r="AB253" i="13"/>
  <c r="X253" i="13"/>
  <c r="V253" i="13"/>
  <c r="T253" i="13"/>
  <c r="R253" i="13"/>
  <c r="P253" i="13"/>
  <c r="N253" i="13"/>
  <c r="L253" i="13"/>
  <c r="P251" i="13"/>
  <c r="N251" i="13"/>
  <c r="H251" i="13"/>
  <c r="P249" i="13"/>
  <c r="H249" i="13"/>
  <c r="P247" i="13"/>
  <c r="H247" i="13"/>
  <c r="AB191" i="13"/>
  <c r="V191" i="13"/>
  <c r="P191" i="13"/>
  <c r="V189" i="13"/>
  <c r="L189" i="13"/>
  <c r="AB187" i="13"/>
  <c r="Z187" i="13"/>
  <c r="V187" i="13"/>
  <c r="P187" i="13"/>
  <c r="N187" i="13"/>
  <c r="V185" i="13"/>
  <c r="N185" i="13"/>
  <c r="V183" i="13"/>
  <c r="P183" i="13"/>
  <c r="N183" i="13"/>
  <c r="V181" i="13"/>
  <c r="AB179" i="13"/>
  <c r="V179" i="13"/>
  <c r="P179" i="13"/>
  <c r="N179" i="13"/>
  <c r="X177" i="13"/>
  <c r="V177" i="13"/>
  <c r="L177" i="13"/>
  <c r="AB175" i="13"/>
  <c r="Z175" i="13"/>
  <c r="V175" i="13"/>
  <c r="P175" i="13"/>
  <c r="N175" i="13"/>
  <c r="H175" i="13"/>
  <c r="X173" i="13"/>
  <c r="V173" i="13"/>
  <c r="X171" i="13"/>
  <c r="V171" i="13"/>
  <c r="N171" i="13"/>
  <c r="V169" i="13"/>
  <c r="T169" i="13"/>
  <c r="R169" i="13"/>
  <c r="AB167" i="13"/>
  <c r="V167" i="13"/>
  <c r="T167" i="13"/>
  <c r="N167" i="13"/>
  <c r="V165" i="13"/>
  <c r="R163" i="13"/>
  <c r="P163" i="13"/>
  <c r="N163" i="13"/>
  <c r="H163" i="13"/>
  <c r="L161" i="13"/>
  <c r="N158" i="13"/>
  <c r="J158" i="13"/>
  <c r="H158" i="13"/>
  <c r="F158" i="13"/>
  <c r="AB156" i="13"/>
  <c r="X156" i="13"/>
  <c r="V156" i="13"/>
  <c r="T156" i="13"/>
  <c r="P156" i="13"/>
  <c r="N156" i="13"/>
  <c r="N154" i="13"/>
  <c r="R152" i="13"/>
  <c r="P152" i="13"/>
  <c r="R150" i="13"/>
  <c r="X147" i="13"/>
  <c r="V147" i="13"/>
  <c r="T147" i="13"/>
  <c r="N147" i="13"/>
  <c r="X145" i="13"/>
  <c r="V145" i="13"/>
  <c r="T145" i="13"/>
  <c r="H145" i="13"/>
  <c r="F145" i="13"/>
  <c r="X143" i="13"/>
  <c r="T143" i="13"/>
  <c r="N143" i="13"/>
  <c r="X141" i="13"/>
  <c r="V141" i="13"/>
  <c r="T141" i="13"/>
  <c r="L141" i="13"/>
  <c r="X139" i="13"/>
  <c r="V139" i="13"/>
  <c r="T139" i="13"/>
  <c r="AB137" i="13"/>
  <c r="X134" i="13"/>
  <c r="T134" i="13"/>
  <c r="P134" i="13"/>
  <c r="F134" i="13"/>
  <c r="AB132" i="13"/>
  <c r="P132" i="13"/>
  <c r="N132" i="13"/>
  <c r="L132" i="13"/>
  <c r="X130" i="13"/>
  <c r="T130" i="13"/>
  <c r="P130" i="13"/>
  <c r="F130" i="13"/>
  <c r="V128" i="13"/>
  <c r="R128" i="13"/>
  <c r="V126" i="13"/>
  <c r="T126" i="13"/>
  <c r="R126" i="13"/>
  <c r="N126" i="13"/>
  <c r="Z124" i="13"/>
  <c r="V124" i="13"/>
  <c r="T124" i="13"/>
  <c r="N124" i="13"/>
  <c r="X122" i="13"/>
  <c r="V122" i="13"/>
  <c r="N122" i="13"/>
  <c r="N120" i="13"/>
  <c r="H120" i="13"/>
  <c r="Z115" i="13"/>
  <c r="T115" i="13"/>
  <c r="N115" i="13"/>
  <c r="V111" i="13"/>
  <c r="R108" i="13"/>
  <c r="P108" i="13"/>
  <c r="N108" i="13"/>
  <c r="L108" i="13"/>
  <c r="Z106" i="13"/>
  <c r="X106" i="13"/>
  <c r="V106" i="13"/>
  <c r="AB104" i="13"/>
  <c r="P104" i="13"/>
  <c r="N104" i="13"/>
  <c r="AB102" i="13"/>
  <c r="V102" i="13"/>
  <c r="P100" i="13"/>
  <c r="N100" i="13"/>
  <c r="X95" i="13"/>
  <c r="V95" i="13"/>
  <c r="T95" i="13"/>
  <c r="N95" i="13"/>
  <c r="X93" i="13"/>
  <c r="V93" i="13"/>
  <c r="T93" i="13"/>
  <c r="N93" i="13"/>
  <c r="P91" i="13"/>
  <c r="N91" i="13"/>
  <c r="AB89" i="13"/>
  <c r="N89" i="13"/>
  <c r="N84" i="13"/>
  <c r="J84" i="13"/>
  <c r="H84" i="13"/>
  <c r="F84" i="13"/>
  <c r="R80" i="13"/>
  <c r="N80" i="13"/>
  <c r="Z78" i="13"/>
  <c r="N78" i="13"/>
  <c r="V76" i="13"/>
  <c r="N76" i="13"/>
  <c r="P74" i="13"/>
  <c r="N74" i="13"/>
  <c r="H74" i="13"/>
  <c r="F74" i="13"/>
  <c r="AB72" i="13"/>
  <c r="V72" i="13"/>
  <c r="P72" i="13"/>
  <c r="N72" i="13"/>
  <c r="F72" i="13"/>
  <c r="AB70" i="13"/>
  <c r="T70" i="13"/>
  <c r="P70" i="13"/>
  <c r="N70" i="13"/>
  <c r="V68" i="13"/>
  <c r="T68" i="13"/>
  <c r="N68" i="13"/>
  <c r="V66" i="13"/>
  <c r="T66" i="13"/>
  <c r="H66" i="13"/>
  <c r="F66" i="13"/>
  <c r="T64" i="13"/>
  <c r="T62" i="13"/>
  <c r="R62" i="13"/>
  <c r="F49" i="13"/>
  <c r="F47" i="13"/>
  <c r="AB34" i="13"/>
  <c r="AA34" i="13" s="1"/>
  <c r="V28" i="13"/>
  <c r="T28" i="13"/>
  <c r="V24" i="13"/>
  <c r="T20" i="13"/>
  <c r="N20" i="13"/>
  <c r="J20" i="13"/>
  <c r="N18" i="13"/>
  <c r="J18" i="13"/>
  <c r="AB16" i="13"/>
  <c r="R16" i="13"/>
  <c r="P16" i="13"/>
  <c r="N16" i="13"/>
  <c r="J16" i="13"/>
  <c r="V14" i="13"/>
  <c r="J14" i="13"/>
  <c r="V12" i="13"/>
  <c r="N12" i="13"/>
  <c r="V10" i="13"/>
  <c r="J10" i="13"/>
  <c r="J89" i="12"/>
  <c r="M89" i="12"/>
  <c r="P89" i="12"/>
  <c r="Q89" i="12"/>
  <c r="E91" i="13" s="1"/>
  <c r="J90" i="12"/>
  <c r="Q90" i="12" s="1"/>
  <c r="F91" i="13" s="1"/>
  <c r="M90" i="12"/>
  <c r="P90" i="12"/>
  <c r="J91" i="12"/>
  <c r="M91" i="12"/>
  <c r="P91" i="12"/>
  <c r="Q91" i="12"/>
  <c r="J92" i="12"/>
  <c r="M92" i="12"/>
  <c r="P92" i="12"/>
  <c r="Q92" i="12"/>
  <c r="F93" i="13" s="1"/>
  <c r="M87" i="12"/>
  <c r="Q66" i="12"/>
  <c r="E349" i="13"/>
  <c r="E347" i="13"/>
  <c r="E345" i="13"/>
  <c r="E343" i="13"/>
  <c r="E341" i="13"/>
  <c r="E339" i="13"/>
  <c r="E337" i="13"/>
  <c r="E335" i="13"/>
  <c r="E333" i="13"/>
  <c r="E331" i="13"/>
  <c r="E329" i="13"/>
  <c r="E327" i="13"/>
  <c r="E325" i="13"/>
  <c r="E323" i="13"/>
  <c r="E321" i="13"/>
  <c r="E319" i="13"/>
  <c r="E317" i="13"/>
  <c r="E315" i="13"/>
  <c r="E313" i="13"/>
  <c r="E311" i="13"/>
  <c r="E309" i="13"/>
  <c r="E307" i="13"/>
  <c r="E305" i="13"/>
  <c r="E303" i="13"/>
  <c r="E301" i="13"/>
  <c r="E299" i="13"/>
  <c r="E297" i="13"/>
  <c r="E295" i="13"/>
  <c r="E293" i="13"/>
  <c r="E288" i="13"/>
  <c r="E286" i="13"/>
  <c r="E284" i="13"/>
  <c r="E282" i="13"/>
  <c r="E280" i="13"/>
  <c r="E278" i="13"/>
  <c r="E276" i="13"/>
  <c r="E274" i="13"/>
  <c r="E272" i="13"/>
  <c r="E267" i="13"/>
  <c r="E265" i="13"/>
  <c r="E263" i="13"/>
  <c r="E261" i="13"/>
  <c r="E259" i="13"/>
  <c r="E257" i="13"/>
  <c r="E255" i="13"/>
  <c r="E253" i="13"/>
  <c r="E251" i="13"/>
  <c r="E249" i="13"/>
  <c r="E247" i="13"/>
  <c r="E242" i="13"/>
  <c r="E240" i="13"/>
  <c r="E238" i="13"/>
  <c r="E236" i="13"/>
  <c r="E234" i="13"/>
  <c r="E232" i="13"/>
  <c r="E230" i="13"/>
  <c r="E228" i="13"/>
  <c r="E226" i="13"/>
  <c r="E224" i="13"/>
  <c r="E222" i="13"/>
  <c r="E220" i="13"/>
  <c r="E218" i="13"/>
  <c r="E216" i="13"/>
  <c r="E214" i="13"/>
  <c r="E212" i="13"/>
  <c r="E210" i="13"/>
  <c r="E208" i="13"/>
  <c r="E206" i="13"/>
  <c r="E204" i="13"/>
  <c r="E202" i="13"/>
  <c r="E200" i="13"/>
  <c r="E198" i="13"/>
  <c r="E193" i="13"/>
  <c r="E191" i="13"/>
  <c r="E189" i="13"/>
  <c r="E187" i="13"/>
  <c r="E185" i="13"/>
  <c r="E183" i="13"/>
  <c r="E181" i="13"/>
  <c r="E179" i="13"/>
  <c r="E177" i="13"/>
  <c r="E175" i="13"/>
  <c r="E173" i="13"/>
  <c r="E171" i="13"/>
  <c r="E169" i="13"/>
  <c r="E167" i="13"/>
  <c r="C349" i="13"/>
  <c r="C347" i="13"/>
  <c r="C345" i="13"/>
  <c r="C343" i="13"/>
  <c r="C341" i="13"/>
  <c r="C339" i="13"/>
  <c r="C337" i="13"/>
  <c r="C335" i="13"/>
  <c r="C333" i="13"/>
  <c r="C331" i="13"/>
  <c r="C329" i="13"/>
  <c r="C327" i="13"/>
  <c r="C325" i="13"/>
  <c r="C323" i="13"/>
  <c r="C321" i="13"/>
  <c r="C319" i="13"/>
  <c r="C317" i="13"/>
  <c r="C315" i="13"/>
  <c r="C313" i="13"/>
  <c r="C311" i="13"/>
  <c r="C309" i="13"/>
  <c r="C307" i="13"/>
  <c r="C305" i="13"/>
  <c r="C303" i="13"/>
  <c r="C301" i="13"/>
  <c r="C299" i="13"/>
  <c r="C297" i="13"/>
  <c r="C295" i="13"/>
  <c r="C293" i="13"/>
  <c r="C288" i="13"/>
  <c r="C286" i="13"/>
  <c r="C284" i="13"/>
  <c r="C282" i="13"/>
  <c r="C280" i="13"/>
  <c r="C278" i="13"/>
  <c r="C276" i="13"/>
  <c r="C274" i="13"/>
  <c r="C272" i="13"/>
  <c r="C267" i="13"/>
  <c r="C265" i="13"/>
  <c r="C263" i="13"/>
  <c r="C261" i="13"/>
  <c r="C259" i="13"/>
  <c r="C257" i="13"/>
  <c r="C255" i="13"/>
  <c r="C253" i="13"/>
  <c r="C251" i="13"/>
  <c r="C249" i="13"/>
  <c r="C247" i="13"/>
  <c r="C242" i="13"/>
  <c r="C240" i="13"/>
  <c r="C238" i="13"/>
  <c r="C236" i="13"/>
  <c r="C234" i="13"/>
  <c r="C232" i="13"/>
  <c r="C230" i="13"/>
  <c r="C228" i="13"/>
  <c r="C226" i="13"/>
  <c r="C224" i="13"/>
  <c r="C222" i="13"/>
  <c r="C220" i="13"/>
  <c r="C218" i="13"/>
  <c r="C216" i="13"/>
  <c r="C214" i="13"/>
  <c r="C212" i="13"/>
  <c r="C210" i="13"/>
  <c r="C208" i="13"/>
  <c r="C206" i="13"/>
  <c r="C204" i="13"/>
  <c r="C202" i="13"/>
  <c r="C200" i="13"/>
  <c r="C198" i="13"/>
  <c r="C193" i="13"/>
  <c r="C191" i="13"/>
  <c r="C189" i="13"/>
  <c r="C187" i="13"/>
  <c r="C185" i="13"/>
  <c r="C183" i="13"/>
  <c r="C181" i="13"/>
  <c r="C179" i="13"/>
  <c r="C177" i="13"/>
  <c r="C175" i="13"/>
  <c r="C173" i="13"/>
  <c r="C171" i="13"/>
  <c r="C169" i="13"/>
  <c r="C167" i="13"/>
  <c r="C165" i="13"/>
  <c r="C163" i="13"/>
  <c r="C156" i="13"/>
  <c r="C154" i="13"/>
  <c r="C152" i="13"/>
  <c r="C147" i="13"/>
  <c r="C145" i="13"/>
  <c r="C143" i="13"/>
  <c r="C141" i="13"/>
  <c r="C139" i="13"/>
  <c r="C134" i="13"/>
  <c r="C132" i="13"/>
  <c r="C130" i="13"/>
  <c r="C128" i="13"/>
  <c r="C126" i="13"/>
  <c r="C124" i="13"/>
  <c r="C122" i="13"/>
  <c r="C120" i="13"/>
  <c r="C115" i="13"/>
  <c r="C113" i="13"/>
  <c r="C108" i="13"/>
  <c r="C106" i="13"/>
  <c r="C104" i="13"/>
  <c r="C102" i="13"/>
  <c r="C100" i="13"/>
  <c r="C95" i="13"/>
  <c r="C93" i="13"/>
  <c r="C91" i="13"/>
  <c r="C89" i="13"/>
  <c r="C82" i="13"/>
  <c r="C80" i="13"/>
  <c r="C78" i="13"/>
  <c r="C76" i="13"/>
  <c r="C74" i="13"/>
  <c r="C72" i="13"/>
  <c r="C70" i="13"/>
  <c r="C68" i="13"/>
  <c r="C66" i="13"/>
  <c r="C64" i="13"/>
  <c r="C62" i="13"/>
  <c r="C57" i="13"/>
  <c r="C55" i="13"/>
  <c r="C53" i="13"/>
  <c r="C51" i="13"/>
  <c r="C49" i="13"/>
  <c r="C47" i="13"/>
  <c r="C45" i="13"/>
  <c r="C43" i="13"/>
  <c r="C38" i="13"/>
  <c r="C36" i="13"/>
  <c r="C34" i="13"/>
  <c r="C26" i="13"/>
  <c r="C24" i="13"/>
  <c r="C22" i="13"/>
  <c r="C20" i="13"/>
  <c r="C18" i="13"/>
  <c r="C16" i="13"/>
  <c r="C14" i="13"/>
  <c r="C12" i="13"/>
  <c r="C10" i="13"/>
  <c r="C8" i="13"/>
  <c r="Q292" i="1" l="1"/>
  <c r="Q300" i="1"/>
  <c r="Q246" i="1"/>
  <c r="P197" i="1"/>
  <c r="S192" i="1"/>
  <c r="S163" i="9"/>
  <c r="O124" i="13"/>
  <c r="J34" i="13"/>
  <c r="K34" i="13" s="1"/>
  <c r="J36" i="13"/>
  <c r="K36" i="13" s="1"/>
  <c r="Q23" i="1"/>
  <c r="AA321" i="13"/>
  <c r="W20" i="13"/>
  <c r="Q10" i="11"/>
  <c r="Q14" i="11"/>
  <c r="J22" i="11"/>
  <c r="Q30" i="11"/>
  <c r="Q36" i="11"/>
  <c r="S259" i="13"/>
  <c r="O263" i="13"/>
  <c r="W263" i="13"/>
  <c r="Q29" i="11"/>
  <c r="H28" i="13" s="1"/>
  <c r="Y115" i="13"/>
  <c r="Q12" i="11"/>
  <c r="Q16" i="11"/>
  <c r="S16" i="11" s="1"/>
  <c r="Q28" i="11"/>
  <c r="Q34" i="11"/>
  <c r="Q38" i="11"/>
  <c r="S66" i="13"/>
  <c r="W165" i="13"/>
  <c r="W181" i="13"/>
  <c r="G7" i="11"/>
  <c r="Q37" i="11"/>
  <c r="H36" i="13" s="1"/>
  <c r="I124" i="13"/>
  <c r="Q267" i="13"/>
  <c r="Q309" i="13"/>
  <c r="O321" i="13"/>
  <c r="O251" i="13"/>
  <c r="S255" i="13"/>
  <c r="O259" i="13"/>
  <c r="U66" i="13"/>
  <c r="U95" i="13"/>
  <c r="W255" i="13"/>
  <c r="Q313" i="13"/>
  <c r="U321" i="13"/>
  <c r="O183" i="13"/>
  <c r="K265" i="13"/>
  <c r="K315" i="13"/>
  <c r="G145" i="13"/>
  <c r="U177" i="13"/>
  <c r="U282" i="13"/>
  <c r="K280" i="13"/>
  <c r="S315" i="13"/>
  <c r="Q16" i="13"/>
  <c r="O72" i="13"/>
  <c r="O132" i="13"/>
  <c r="U147" i="13"/>
  <c r="U278" i="13"/>
  <c r="O305" i="13"/>
  <c r="U309" i="13"/>
  <c r="O313" i="13"/>
  <c r="U179" i="13"/>
  <c r="K282" i="13"/>
  <c r="Q257" i="13"/>
  <c r="Y267" i="13"/>
  <c r="E245" i="13"/>
  <c r="E270" i="13"/>
  <c r="K91" i="13"/>
  <c r="U139" i="13"/>
  <c r="U141" i="13"/>
  <c r="Q263" i="13"/>
  <c r="AA263" i="13"/>
  <c r="W265" i="13"/>
  <c r="U301" i="13"/>
  <c r="Q311" i="13"/>
  <c r="W313" i="13"/>
  <c r="E291" i="13"/>
  <c r="I158" i="13"/>
  <c r="Y257" i="13"/>
  <c r="W280" i="13"/>
  <c r="K317" i="13"/>
  <c r="O12" i="13"/>
  <c r="U28" i="13"/>
  <c r="U68" i="13"/>
  <c r="O91" i="13"/>
  <c r="M108" i="13"/>
  <c r="U124" i="13"/>
  <c r="Q259" i="13"/>
  <c r="G158" i="13"/>
  <c r="Q253" i="13"/>
  <c r="S257" i="13"/>
  <c r="U267" i="13"/>
  <c r="S278" i="13"/>
  <c r="G288" i="13"/>
  <c r="I74" i="13"/>
  <c r="Q78" i="13"/>
  <c r="Q89" i="13"/>
  <c r="S288" i="13"/>
  <c r="S305" i="13"/>
  <c r="S313" i="13"/>
  <c r="Y263" i="13"/>
  <c r="Y301" i="13"/>
  <c r="Y319" i="13"/>
  <c r="AA106" i="13"/>
  <c r="AA313" i="13"/>
  <c r="O247" i="13"/>
  <c r="G66" i="13"/>
  <c r="W93" i="13"/>
  <c r="U261" i="13"/>
  <c r="K305" i="13"/>
  <c r="I66" i="13"/>
  <c r="AA74" i="13"/>
  <c r="I288" i="13"/>
  <c r="I276" i="13"/>
  <c r="E196" i="13"/>
  <c r="G84" i="13"/>
  <c r="W257" i="13"/>
  <c r="W267" i="13"/>
  <c r="U319" i="13"/>
  <c r="Q102" i="13"/>
  <c r="W167" i="13"/>
  <c r="W169" i="13"/>
  <c r="W175" i="13"/>
  <c r="W189" i="13"/>
  <c r="W288" i="13"/>
  <c r="W321" i="13"/>
  <c r="AA272" i="13"/>
  <c r="G74" i="13"/>
  <c r="G276" i="13"/>
  <c r="W307" i="13"/>
  <c r="Q317" i="13"/>
  <c r="G47" i="13"/>
  <c r="M115" i="13"/>
  <c r="K173" i="13"/>
  <c r="K181" i="13"/>
  <c r="O193" i="13"/>
  <c r="S122" i="13"/>
  <c r="Y141" i="13"/>
  <c r="Y143" i="13"/>
  <c r="E4" i="9"/>
  <c r="J4" i="9" s="1"/>
  <c r="K5" i="9"/>
  <c r="M5" i="9" s="1"/>
  <c r="M7" i="9"/>
  <c r="Q197" i="9"/>
  <c r="AA305" i="13"/>
  <c r="N4" i="9"/>
  <c r="P4" i="9" s="1"/>
  <c r="Q198" i="9"/>
  <c r="Q291" i="9"/>
  <c r="M197" i="9"/>
  <c r="Q199" i="9"/>
  <c r="AB255" i="13"/>
  <c r="AA255" i="13" s="1"/>
  <c r="P7" i="9"/>
  <c r="N5" i="9"/>
  <c r="P5" i="9" s="1"/>
  <c r="Q5" i="9" s="1"/>
  <c r="Q300" i="9"/>
  <c r="AB301" i="13" s="1"/>
  <c r="AA301" i="13" s="1"/>
  <c r="Q299" i="9"/>
  <c r="Q208" i="9"/>
  <c r="M6" i="9"/>
  <c r="Q6" i="9" s="1"/>
  <c r="K4" i="9"/>
  <c r="M4" i="9" s="1"/>
  <c r="J196" i="9"/>
  <c r="Q196" i="9" s="1"/>
  <c r="O301" i="13"/>
  <c r="O156" i="13"/>
  <c r="M278" i="13"/>
  <c r="M309" i="13"/>
  <c r="K288" i="13"/>
  <c r="E4" i="1"/>
  <c r="J4" i="1" s="1"/>
  <c r="K177" i="13"/>
  <c r="K257" i="13"/>
  <c r="K261" i="13"/>
  <c r="S283" i="1"/>
  <c r="P7" i="1"/>
  <c r="N5" i="1"/>
  <c r="P5" i="1" s="1"/>
  <c r="L5" i="1"/>
  <c r="K276" i="13"/>
  <c r="I177" i="13"/>
  <c r="K5" i="1"/>
  <c r="M7" i="1"/>
  <c r="K93" i="13"/>
  <c r="Q197" i="1"/>
  <c r="K122" i="13"/>
  <c r="K301" i="13"/>
  <c r="N4" i="1"/>
  <c r="P4" i="1" s="1"/>
  <c r="M6" i="1"/>
  <c r="Q6" i="1" s="1"/>
  <c r="K4" i="1"/>
  <c r="M4" i="1" s="1"/>
  <c r="S209" i="1"/>
  <c r="E5" i="1"/>
  <c r="J5" i="1" s="1"/>
  <c r="I4" i="2"/>
  <c r="J7" i="2"/>
  <c r="Q19" i="2"/>
  <c r="L18" i="13" s="1"/>
  <c r="K18" i="13" s="1"/>
  <c r="Q20" i="2"/>
  <c r="Q18" i="2"/>
  <c r="F196" i="2"/>
  <c r="M22" i="2"/>
  <c r="Q25" i="2"/>
  <c r="Q29" i="2"/>
  <c r="L28" i="13" s="1"/>
  <c r="Q35" i="2"/>
  <c r="Q39" i="2"/>
  <c r="J42" i="2"/>
  <c r="Q42" i="2" s="1"/>
  <c r="L41" i="13" s="1"/>
  <c r="J230" i="2"/>
  <c r="Q230" i="2" s="1"/>
  <c r="M303" i="13"/>
  <c r="Q10" i="2"/>
  <c r="Q14" i="2"/>
  <c r="P22" i="2"/>
  <c r="J41" i="2"/>
  <c r="Q41" i="2" s="1"/>
  <c r="J161" i="2"/>
  <c r="K20" i="13"/>
  <c r="H4" i="2"/>
  <c r="K278" i="13"/>
  <c r="J9" i="2"/>
  <c r="G5" i="2"/>
  <c r="M193" i="13"/>
  <c r="G4" i="2"/>
  <c r="J87" i="2"/>
  <c r="Q87" i="2" s="1"/>
  <c r="Q60" i="2"/>
  <c r="Q68" i="2"/>
  <c r="Q350" i="11"/>
  <c r="H349" i="13" s="1"/>
  <c r="Q346" i="11"/>
  <c r="H345" i="13" s="1"/>
  <c r="Q342" i="11"/>
  <c r="H341" i="13" s="1"/>
  <c r="Q338" i="11"/>
  <c r="H337" i="13" s="1"/>
  <c r="Q334" i="11"/>
  <c r="H333" i="13" s="1"/>
  <c r="Q330" i="11"/>
  <c r="H329" i="13" s="1"/>
  <c r="G292" i="11"/>
  <c r="J292" i="11" s="1"/>
  <c r="Q292" i="11" s="1"/>
  <c r="H291" i="13" s="1"/>
  <c r="J324" i="11"/>
  <c r="Q324" i="11" s="1"/>
  <c r="H323" i="13" s="1"/>
  <c r="Q326" i="11"/>
  <c r="H325" i="13" s="1"/>
  <c r="Q322" i="11"/>
  <c r="H321" i="13" s="1"/>
  <c r="I321" i="13" s="1"/>
  <c r="Q320" i="11"/>
  <c r="H319" i="13" s="1"/>
  <c r="I319" i="13" s="1"/>
  <c r="Q318" i="11"/>
  <c r="H317" i="13" s="1"/>
  <c r="I317" i="13" s="1"/>
  <c r="Q316" i="11"/>
  <c r="H315" i="13" s="1"/>
  <c r="I315" i="13" s="1"/>
  <c r="Q314" i="11"/>
  <c r="H313" i="13" s="1"/>
  <c r="I313" i="13" s="1"/>
  <c r="Q312" i="11"/>
  <c r="H311" i="13" s="1"/>
  <c r="I311" i="13" s="1"/>
  <c r="Q310" i="11"/>
  <c r="H309" i="13" s="1"/>
  <c r="I309" i="13" s="1"/>
  <c r="Q308" i="11"/>
  <c r="H307" i="13" s="1"/>
  <c r="I307" i="13" s="1"/>
  <c r="Q306" i="11"/>
  <c r="H305" i="13" s="1"/>
  <c r="I303" i="13"/>
  <c r="Q302" i="11"/>
  <c r="H301" i="13" s="1"/>
  <c r="I301" i="13" s="1"/>
  <c r="Q296" i="11"/>
  <c r="H295" i="13" s="1"/>
  <c r="I295" i="13" s="1"/>
  <c r="P271" i="11"/>
  <c r="Q283" i="11"/>
  <c r="H282" i="13" s="1"/>
  <c r="I282" i="13" s="1"/>
  <c r="Q281" i="11"/>
  <c r="H280" i="13" s="1"/>
  <c r="I280" i="13" s="1"/>
  <c r="S277" i="11"/>
  <c r="H278" i="13"/>
  <c r="I278" i="13" s="1"/>
  <c r="J271" i="11"/>
  <c r="Q268" i="11"/>
  <c r="H267" i="13" s="1"/>
  <c r="I267" i="13" s="1"/>
  <c r="Q266" i="11"/>
  <c r="H265" i="13" s="1"/>
  <c r="Q264" i="11"/>
  <c r="H263" i="13" s="1"/>
  <c r="I263" i="13" s="1"/>
  <c r="Q262" i="11"/>
  <c r="H261" i="13" s="1"/>
  <c r="I261" i="13" s="1"/>
  <c r="Q260" i="11"/>
  <c r="H259" i="13" s="1"/>
  <c r="I259" i="13" s="1"/>
  <c r="Q258" i="11"/>
  <c r="H257" i="13" s="1"/>
  <c r="I257" i="13" s="1"/>
  <c r="Q256" i="11"/>
  <c r="H255" i="13" s="1"/>
  <c r="H253" i="13"/>
  <c r="I253" i="13" s="1"/>
  <c r="J246" i="11"/>
  <c r="Q241" i="11"/>
  <c r="Q239" i="11"/>
  <c r="Q237" i="11"/>
  <c r="Q235" i="11"/>
  <c r="Q233" i="11"/>
  <c r="G197" i="11"/>
  <c r="J197" i="11" s="1"/>
  <c r="J231" i="11"/>
  <c r="Q231" i="11" s="1"/>
  <c r="Q221" i="11"/>
  <c r="Q217" i="11"/>
  <c r="Q215" i="11"/>
  <c r="Q213" i="11"/>
  <c r="P197" i="11"/>
  <c r="Q211" i="11"/>
  <c r="J209" i="11"/>
  <c r="Q201" i="11"/>
  <c r="J199" i="11"/>
  <c r="Q192" i="11"/>
  <c r="H191" i="13" s="1"/>
  <c r="I187" i="13"/>
  <c r="I179" i="13"/>
  <c r="S164" i="11"/>
  <c r="J151" i="11"/>
  <c r="J138" i="11"/>
  <c r="Q138" i="11" s="1"/>
  <c r="H137" i="13" s="1"/>
  <c r="Q133" i="11"/>
  <c r="H132" i="13" s="1"/>
  <c r="I132" i="13" s="1"/>
  <c r="P119" i="11"/>
  <c r="Q129" i="11"/>
  <c r="H128" i="13" s="1"/>
  <c r="I126" i="13"/>
  <c r="S121" i="11"/>
  <c r="I115" i="13"/>
  <c r="Q114" i="11"/>
  <c r="H113" i="13" s="1"/>
  <c r="I113" i="13" s="1"/>
  <c r="Q112" i="11"/>
  <c r="H111" i="13" s="1"/>
  <c r="Q109" i="11"/>
  <c r="H108" i="13" s="1"/>
  <c r="I108" i="13" s="1"/>
  <c r="Q105" i="11"/>
  <c r="H104" i="13" s="1"/>
  <c r="I104" i="13" s="1"/>
  <c r="Q101" i="11"/>
  <c r="H100" i="13" s="1"/>
  <c r="I100" i="13" s="1"/>
  <c r="J87" i="11"/>
  <c r="Q90" i="11"/>
  <c r="H89" i="13" s="1"/>
  <c r="I89" i="13" s="1"/>
  <c r="Q79" i="11"/>
  <c r="H78" i="13" s="1"/>
  <c r="I78" i="13" s="1"/>
  <c r="Q71" i="11"/>
  <c r="H70" i="13" s="1"/>
  <c r="I70" i="13" s="1"/>
  <c r="Q81" i="11"/>
  <c r="J61" i="11"/>
  <c r="Q61" i="11" s="1"/>
  <c r="H60" i="13" s="1"/>
  <c r="Q52" i="11"/>
  <c r="H51" i="13" s="1"/>
  <c r="I51" i="13" s="1"/>
  <c r="F5" i="11"/>
  <c r="J42" i="11"/>
  <c r="Q44" i="11"/>
  <c r="H43" i="13" s="1"/>
  <c r="I43" i="13" s="1"/>
  <c r="Q39" i="11"/>
  <c r="H38" i="13" s="1"/>
  <c r="Q35" i="11"/>
  <c r="H34" i="13" s="1"/>
  <c r="Q33" i="11"/>
  <c r="J23" i="11"/>
  <c r="Q27" i="11"/>
  <c r="H26" i="13" s="1"/>
  <c r="Q25" i="11"/>
  <c r="H24" i="13" s="1"/>
  <c r="G24" i="13" s="1"/>
  <c r="Q21" i="11"/>
  <c r="H20" i="13" s="1"/>
  <c r="I20" i="13" s="1"/>
  <c r="Q19" i="11"/>
  <c r="H18" i="13" s="1"/>
  <c r="I18" i="13" s="1"/>
  <c r="Q15" i="11"/>
  <c r="H14" i="13" s="1"/>
  <c r="I14" i="13" s="1"/>
  <c r="Q13" i="11"/>
  <c r="H12" i="13" s="1"/>
  <c r="Q11" i="11"/>
  <c r="H10" i="13" s="1"/>
  <c r="I10" i="13" s="1"/>
  <c r="G93" i="13"/>
  <c r="AB120" i="13"/>
  <c r="AB80" i="13"/>
  <c r="AA80" i="13" s="1"/>
  <c r="AB91" i="13"/>
  <c r="AB82" i="13"/>
  <c r="AA82" i="13" s="1"/>
  <c r="AB145" i="13"/>
  <c r="AA145" i="13" s="1"/>
  <c r="AB154" i="13"/>
  <c r="AA154" i="13" s="1"/>
  <c r="AB161" i="13"/>
  <c r="AA161" i="13" s="1"/>
  <c r="AB12" i="13"/>
  <c r="AB26" i="13"/>
  <c r="AB30" i="13"/>
  <c r="AA30" i="13" s="1"/>
  <c r="AB36" i="13"/>
  <c r="AA36" i="13" s="1"/>
  <c r="AB41" i="13"/>
  <c r="AB47" i="13"/>
  <c r="AB95" i="13"/>
  <c r="AB111" i="13"/>
  <c r="AB115" i="13"/>
  <c r="AA115" i="13" s="1"/>
  <c r="AB163" i="13"/>
  <c r="AA274" i="13"/>
  <c r="AB64" i="13"/>
  <c r="AB124" i="13"/>
  <c r="AA124" i="13" s="1"/>
  <c r="AB141" i="13"/>
  <c r="AA141" i="13" s="1"/>
  <c r="AB62" i="13"/>
  <c r="AA62" i="13" s="1"/>
  <c r="AB66" i="13"/>
  <c r="AA66" i="13" s="1"/>
  <c r="AB84" i="13"/>
  <c r="AA84" i="13" s="1"/>
  <c r="AB122" i="13"/>
  <c r="AB126" i="13"/>
  <c r="AB139" i="13"/>
  <c r="AA139" i="13" s="1"/>
  <c r="AB143" i="13"/>
  <c r="AA143" i="13" s="1"/>
  <c r="AB147" i="13"/>
  <c r="AA147" i="13" s="1"/>
  <c r="AB152" i="13"/>
  <c r="AA152" i="13" s="1"/>
  <c r="AB325" i="13"/>
  <c r="AB333" i="13"/>
  <c r="AB337" i="13"/>
  <c r="AB341" i="13"/>
  <c r="AB158" i="13"/>
  <c r="AB165" i="13"/>
  <c r="AB169" i="13"/>
  <c r="AB173" i="13"/>
  <c r="AB177" i="13"/>
  <c r="AB181" i="13"/>
  <c r="AB185" i="13"/>
  <c r="AB189" i="13"/>
  <c r="AB295" i="13"/>
  <c r="AB323" i="13"/>
  <c r="AB249" i="13"/>
  <c r="AA249" i="13" s="1"/>
  <c r="AB299" i="13"/>
  <c r="AB329" i="13"/>
  <c r="AB345" i="13"/>
  <c r="AB349" i="13"/>
  <c r="AA104" i="13"/>
  <c r="AB245" i="13"/>
  <c r="AB247" i="13"/>
  <c r="AB251" i="13"/>
  <c r="AB270" i="13"/>
  <c r="AB293" i="13"/>
  <c r="AB297" i="13"/>
  <c r="AB327" i="13"/>
  <c r="AB331" i="13"/>
  <c r="AB335" i="13"/>
  <c r="AB339" i="13"/>
  <c r="AB343" i="13"/>
  <c r="AB347" i="13"/>
  <c r="AA20" i="13"/>
  <c r="Y20" i="13"/>
  <c r="Z91" i="13"/>
  <c r="Z299" i="13"/>
  <c r="AA175" i="13"/>
  <c r="AA265" i="13"/>
  <c r="Y84" i="13"/>
  <c r="Z28" i="13"/>
  <c r="AA28" i="13" s="1"/>
  <c r="Z72" i="13"/>
  <c r="AA72" i="13" s="1"/>
  <c r="Z76" i="13"/>
  <c r="AA76" i="13" s="1"/>
  <c r="Z113" i="13"/>
  <c r="AA113" i="13" s="1"/>
  <c r="Z122" i="13"/>
  <c r="Z126" i="13"/>
  <c r="Z165" i="13"/>
  <c r="Z169" i="13"/>
  <c r="Y169" i="13" s="1"/>
  <c r="Z173" i="13"/>
  <c r="Y173" i="13" s="1"/>
  <c r="Z177" i="13"/>
  <c r="Y177" i="13" s="1"/>
  <c r="Z181" i="13"/>
  <c r="Z185" i="13"/>
  <c r="Z189" i="13"/>
  <c r="Y189" i="13" s="1"/>
  <c r="Z245" i="13"/>
  <c r="AA259" i="13"/>
  <c r="Y259" i="13"/>
  <c r="AA315" i="13"/>
  <c r="Z8" i="13"/>
  <c r="Z12" i="13"/>
  <c r="Z41" i="13"/>
  <c r="Z60" i="13"/>
  <c r="AA60" i="13" s="1"/>
  <c r="Z64" i="13"/>
  <c r="Z95" i="13"/>
  <c r="Y95" i="13" s="1"/>
  <c r="Z132" i="13"/>
  <c r="AA132" i="13" s="1"/>
  <c r="Z137" i="13"/>
  <c r="AA137" i="13" s="1"/>
  <c r="Z282" i="13"/>
  <c r="AA282" i="13" s="1"/>
  <c r="Y139" i="13"/>
  <c r="Y124" i="13"/>
  <c r="Z120" i="13"/>
  <c r="Z150" i="13"/>
  <c r="AA150" i="13" s="1"/>
  <c r="Z163" i="13"/>
  <c r="Z191" i="13"/>
  <c r="AA191" i="13" s="1"/>
  <c r="Z286" i="13"/>
  <c r="AA286" i="13" s="1"/>
  <c r="Z295" i="13"/>
  <c r="AA295" i="13" s="1"/>
  <c r="Z325" i="13"/>
  <c r="Z329" i="13"/>
  <c r="Z349" i="13"/>
  <c r="Z333" i="13"/>
  <c r="AA333" i="13" s="1"/>
  <c r="Z337" i="13"/>
  <c r="Z341" i="13"/>
  <c r="Z345" i="13"/>
  <c r="AA130" i="13"/>
  <c r="AA156" i="13"/>
  <c r="AA193" i="13"/>
  <c r="AA257" i="13"/>
  <c r="AA280" i="13"/>
  <c r="AA309" i="13"/>
  <c r="Y158" i="13"/>
  <c r="AA18" i="13"/>
  <c r="AA70" i="13"/>
  <c r="AA87" i="13"/>
  <c r="AA93" i="13"/>
  <c r="AA100" i="13"/>
  <c r="AA108" i="13"/>
  <c r="Y147" i="13"/>
  <c r="AA167" i="13"/>
  <c r="AA307" i="13"/>
  <c r="AA317" i="13"/>
  <c r="Y161" i="13"/>
  <c r="Z10" i="13"/>
  <c r="AA10" i="13" s="1"/>
  <c r="Z14" i="13"/>
  <c r="Z26" i="13"/>
  <c r="Z98" i="13"/>
  <c r="AA98" i="13" s="1"/>
  <c r="Z111" i="13"/>
  <c r="Z118" i="13"/>
  <c r="AA118" i="13" s="1"/>
  <c r="Z284" i="13"/>
  <c r="AA284" i="13" s="1"/>
  <c r="AA134" i="13"/>
  <c r="AA158" i="13"/>
  <c r="AA183" i="13"/>
  <c r="AA267" i="13"/>
  <c r="Y278" i="13"/>
  <c r="AA288" i="13"/>
  <c r="Y12" i="13"/>
  <c r="Y185" i="13"/>
  <c r="Z247" i="13"/>
  <c r="Z251" i="13"/>
  <c r="Z270" i="13"/>
  <c r="Z293" i="13"/>
  <c r="Z297" i="13"/>
  <c r="Z323" i="13"/>
  <c r="Z327" i="13"/>
  <c r="Z331" i="13"/>
  <c r="Z335" i="13"/>
  <c r="Z339" i="13"/>
  <c r="Z343" i="13"/>
  <c r="Z347" i="13"/>
  <c r="W309" i="13"/>
  <c r="Y309" i="13"/>
  <c r="X98" i="13"/>
  <c r="X118" i="13"/>
  <c r="X191" i="13"/>
  <c r="X291" i="13"/>
  <c r="Y303" i="13"/>
  <c r="X26" i="13"/>
  <c r="W26" i="13" s="1"/>
  <c r="X60" i="13"/>
  <c r="W60" i="13" s="1"/>
  <c r="X70" i="13"/>
  <c r="Y70" i="13" s="1"/>
  <c r="Y171" i="13"/>
  <c r="X10" i="13"/>
  <c r="W10" i="13" s="1"/>
  <c r="X14" i="13"/>
  <c r="W14" i="13" s="1"/>
  <c r="X137" i="13"/>
  <c r="W317" i="13"/>
  <c r="Y317" i="13"/>
  <c r="X8" i="13"/>
  <c r="X74" i="13"/>
  <c r="X78" i="13"/>
  <c r="Y78" i="13" s="1"/>
  <c r="W12" i="13"/>
  <c r="X128" i="13"/>
  <c r="Y154" i="13"/>
  <c r="Y255" i="13"/>
  <c r="Y305" i="13"/>
  <c r="X28" i="13"/>
  <c r="Y28" i="13" s="1"/>
  <c r="X72" i="13"/>
  <c r="Y72" i="13" s="1"/>
  <c r="X76" i="13"/>
  <c r="X87" i="13"/>
  <c r="Y87" i="13" s="1"/>
  <c r="X150" i="13"/>
  <c r="X329" i="13"/>
  <c r="Y62" i="13"/>
  <c r="Y102" i="13"/>
  <c r="W124" i="13"/>
  <c r="Y130" i="13"/>
  <c r="Y134" i="13"/>
  <c r="Y261" i="13"/>
  <c r="Y280" i="13"/>
  <c r="Y288" i="13"/>
  <c r="W305" i="13"/>
  <c r="Y311" i="13"/>
  <c r="Y313" i="13"/>
  <c r="W64" i="13"/>
  <c r="X100" i="13"/>
  <c r="Y100" i="13" s="1"/>
  <c r="X104" i="13"/>
  <c r="Y104" i="13" s="1"/>
  <c r="X108" i="13"/>
  <c r="Y108" i="13" s="1"/>
  <c r="X132" i="13"/>
  <c r="Y132" i="13" s="1"/>
  <c r="X272" i="13"/>
  <c r="Y272" i="13" s="1"/>
  <c r="X249" i="13"/>
  <c r="Y249" i="13" s="1"/>
  <c r="X325" i="13"/>
  <c r="X333" i="13"/>
  <c r="X337" i="13"/>
  <c r="X341" i="13"/>
  <c r="X345" i="13"/>
  <c r="X349" i="13"/>
  <c r="Y349" i="13" s="1"/>
  <c r="Y66" i="13"/>
  <c r="Y80" i="13"/>
  <c r="W111" i="13"/>
  <c r="W173" i="13"/>
  <c r="Y179" i="13"/>
  <c r="Y187" i="13"/>
  <c r="W278" i="13"/>
  <c r="X282" i="13"/>
  <c r="Y321" i="13"/>
  <c r="W154" i="13"/>
  <c r="X89" i="13"/>
  <c r="Y89" i="13" s="1"/>
  <c r="X193" i="13"/>
  <c r="Y193" i="13" s="1"/>
  <c r="X284" i="13"/>
  <c r="X295" i="13"/>
  <c r="X323" i="13"/>
  <c r="X247" i="13"/>
  <c r="X251" i="13"/>
  <c r="X245" i="13"/>
  <c r="X270" i="13"/>
  <c r="X274" i="13"/>
  <c r="Y274" i="13" s="1"/>
  <c r="X286" i="13"/>
  <c r="X293" i="13"/>
  <c r="X297" i="13"/>
  <c r="X299" i="13"/>
  <c r="X327" i="13"/>
  <c r="X331" i="13"/>
  <c r="X335" i="13"/>
  <c r="X339" i="13"/>
  <c r="X343" i="13"/>
  <c r="X347" i="13"/>
  <c r="U143" i="13"/>
  <c r="W143" i="13"/>
  <c r="U20" i="13"/>
  <c r="W82" i="13"/>
  <c r="W130" i="13"/>
  <c r="U64" i="13"/>
  <c r="W95" i="13"/>
  <c r="W122" i="13"/>
  <c r="V74" i="13"/>
  <c r="W74" i="13" s="1"/>
  <c r="V78" i="13"/>
  <c r="U78" i="13" s="1"/>
  <c r="V87" i="13"/>
  <c r="W62" i="13"/>
  <c r="W76" i="13"/>
  <c r="W106" i="13"/>
  <c r="U115" i="13"/>
  <c r="V120" i="13"/>
  <c r="W139" i="13"/>
  <c r="W147" i="13"/>
  <c r="U259" i="13"/>
  <c r="W259" i="13"/>
  <c r="V8" i="13"/>
  <c r="V18" i="13"/>
  <c r="W18" i="13" s="1"/>
  <c r="V98" i="13"/>
  <c r="V118" i="13"/>
  <c r="V161" i="13"/>
  <c r="W161" i="13" s="1"/>
  <c r="W84" i="13"/>
  <c r="W115" i="13"/>
  <c r="V41" i="13"/>
  <c r="W41" i="13" s="1"/>
  <c r="V137" i="13"/>
  <c r="W137" i="13" s="1"/>
  <c r="V291" i="13"/>
  <c r="W66" i="13"/>
  <c r="W145" i="13"/>
  <c r="V70" i="13"/>
  <c r="W113" i="13"/>
  <c r="W126" i="13"/>
  <c r="W134" i="13"/>
  <c r="V22" i="13"/>
  <c r="W191" i="13"/>
  <c r="W301" i="13"/>
  <c r="W315" i="13"/>
  <c r="U111" i="13"/>
  <c r="U185" i="13"/>
  <c r="W156" i="13"/>
  <c r="W158" i="13"/>
  <c r="U169" i="13"/>
  <c r="W177" i="13"/>
  <c r="W183" i="13"/>
  <c r="W185" i="13"/>
  <c r="W253" i="13"/>
  <c r="U255" i="13"/>
  <c r="U24" i="13"/>
  <c r="U158" i="13"/>
  <c r="V100" i="13"/>
  <c r="V104" i="13"/>
  <c r="V108" i="13"/>
  <c r="V132" i="13"/>
  <c r="V89" i="13"/>
  <c r="V150" i="13"/>
  <c r="V249" i="13"/>
  <c r="V272" i="13"/>
  <c r="V284" i="13"/>
  <c r="V295" i="13"/>
  <c r="V325" i="13"/>
  <c r="V329" i="13"/>
  <c r="V333" i="13"/>
  <c r="V337" i="13"/>
  <c r="V341" i="13"/>
  <c r="V345" i="13"/>
  <c r="V349" i="13"/>
  <c r="V323" i="13"/>
  <c r="V247" i="13"/>
  <c r="V251" i="13"/>
  <c r="V245" i="13"/>
  <c r="V270" i="13"/>
  <c r="V274" i="13"/>
  <c r="W274" i="13" s="1"/>
  <c r="V286" i="13"/>
  <c r="V293" i="13"/>
  <c r="V297" i="13"/>
  <c r="V299" i="13"/>
  <c r="V327" i="13"/>
  <c r="V331" i="13"/>
  <c r="V335" i="13"/>
  <c r="V339" i="13"/>
  <c r="W339" i="13" s="1"/>
  <c r="V343" i="13"/>
  <c r="V347" i="13"/>
  <c r="S317" i="13"/>
  <c r="U317" i="13"/>
  <c r="U62" i="13"/>
  <c r="U130" i="13"/>
  <c r="S173" i="13"/>
  <c r="T84" i="13"/>
  <c r="U84" i="13" s="1"/>
  <c r="T128" i="13"/>
  <c r="U128" i="13" s="1"/>
  <c r="U263" i="13"/>
  <c r="U313" i="13"/>
  <c r="S154" i="13"/>
  <c r="T26" i="13"/>
  <c r="T72" i="13"/>
  <c r="U72" i="13" s="1"/>
  <c r="T76" i="13"/>
  <c r="U76" i="13" s="1"/>
  <c r="T137" i="13"/>
  <c r="T161" i="13"/>
  <c r="U161" i="13" s="1"/>
  <c r="T22" i="13"/>
  <c r="T191" i="13"/>
  <c r="U191" i="13" s="1"/>
  <c r="T323" i="13"/>
  <c r="T291" i="13"/>
  <c r="S189" i="13"/>
  <c r="T8" i="13"/>
  <c r="T12" i="13"/>
  <c r="U12" i="13" s="1"/>
  <c r="U165" i="13"/>
  <c r="U171" i="13"/>
  <c r="U181" i="13"/>
  <c r="U187" i="13"/>
  <c r="U253" i="13"/>
  <c r="U288" i="13"/>
  <c r="T10" i="13"/>
  <c r="S10" i="13" s="1"/>
  <c r="T14" i="13"/>
  <c r="U14" i="13" s="1"/>
  <c r="T82" i="13"/>
  <c r="T87" i="13"/>
  <c r="T98" i="13"/>
  <c r="T118" i="13"/>
  <c r="T325" i="13"/>
  <c r="T333" i="13"/>
  <c r="T337" i="13"/>
  <c r="T341" i="13"/>
  <c r="U126" i="13"/>
  <c r="U134" i="13"/>
  <c r="U173" i="13"/>
  <c r="U189" i="13"/>
  <c r="U303" i="13"/>
  <c r="S321" i="13"/>
  <c r="S28" i="13"/>
  <c r="T100" i="13"/>
  <c r="T104" i="13"/>
  <c r="S104" i="13" s="1"/>
  <c r="T108" i="13"/>
  <c r="S108" i="13" s="1"/>
  <c r="T132" i="13"/>
  <c r="T272" i="13"/>
  <c r="S272" i="13" s="1"/>
  <c r="T299" i="13"/>
  <c r="T249" i="13"/>
  <c r="T329" i="13"/>
  <c r="T345" i="13"/>
  <c r="T349" i="13"/>
  <c r="U102" i="13"/>
  <c r="U122" i="13"/>
  <c r="U154" i="13"/>
  <c r="U257" i="13"/>
  <c r="U280" i="13"/>
  <c r="S282" i="13"/>
  <c r="U305" i="13"/>
  <c r="U311" i="13"/>
  <c r="T60" i="13"/>
  <c r="U60" i="13" s="1"/>
  <c r="T89" i="13"/>
  <c r="S89" i="13" s="1"/>
  <c r="T150" i="13"/>
  <c r="T193" i="13"/>
  <c r="U193" i="13" s="1"/>
  <c r="T284" i="13"/>
  <c r="S284" i="13" s="1"/>
  <c r="T295" i="13"/>
  <c r="S295" i="13" s="1"/>
  <c r="T247" i="13"/>
  <c r="T251" i="13"/>
  <c r="T245" i="13"/>
  <c r="T270" i="13"/>
  <c r="T274" i="13"/>
  <c r="T286" i="13"/>
  <c r="T293" i="13"/>
  <c r="T297" i="13"/>
  <c r="T327" i="13"/>
  <c r="T331" i="13"/>
  <c r="T335" i="13"/>
  <c r="T339" i="13"/>
  <c r="T343" i="13"/>
  <c r="T347" i="13"/>
  <c r="S20" i="13"/>
  <c r="Q20" i="13"/>
  <c r="Q104" i="13"/>
  <c r="Q132" i="13"/>
  <c r="R120" i="13"/>
  <c r="S120" i="13" s="1"/>
  <c r="R91" i="13"/>
  <c r="Q91" i="13" s="1"/>
  <c r="S74" i="13"/>
  <c r="S126" i="13"/>
  <c r="R82" i="13"/>
  <c r="S82" i="13" s="1"/>
  <c r="R325" i="13"/>
  <c r="R333" i="13"/>
  <c r="R345" i="13"/>
  <c r="R349" i="13"/>
  <c r="S62" i="13"/>
  <c r="R68" i="13"/>
  <c r="S68" i="13" s="1"/>
  <c r="Q278" i="13"/>
  <c r="S301" i="13"/>
  <c r="R12" i="13"/>
  <c r="Q12" i="13" s="1"/>
  <c r="R26" i="13"/>
  <c r="Q26" i="13" s="1"/>
  <c r="R41" i="13"/>
  <c r="S41" i="13" s="1"/>
  <c r="R95" i="13"/>
  <c r="S95" i="13" s="1"/>
  <c r="R111" i="13"/>
  <c r="S111" i="13" s="1"/>
  <c r="R115" i="13"/>
  <c r="R139" i="13"/>
  <c r="S139" i="13" s="1"/>
  <c r="R143" i="13"/>
  <c r="S143" i="13" s="1"/>
  <c r="R147" i="13"/>
  <c r="S147" i="13" s="1"/>
  <c r="S93" i="13"/>
  <c r="Q177" i="13"/>
  <c r="R137" i="13"/>
  <c r="S137" i="13" s="1"/>
  <c r="S70" i="13"/>
  <c r="S113" i="13"/>
  <c r="R64" i="13"/>
  <c r="S64" i="13" s="1"/>
  <c r="R124" i="13"/>
  <c r="S124" i="13" s="1"/>
  <c r="R329" i="13"/>
  <c r="R337" i="13"/>
  <c r="R341" i="13"/>
  <c r="S341" i="13" s="1"/>
  <c r="S18" i="13"/>
  <c r="S106" i="13"/>
  <c r="Q108" i="13"/>
  <c r="S177" i="13"/>
  <c r="R161" i="13"/>
  <c r="Q100" i="13"/>
  <c r="S115" i="13"/>
  <c r="S130" i="13"/>
  <c r="S169" i="13"/>
  <c r="S253" i="13"/>
  <c r="S265" i="13"/>
  <c r="S267" i="13"/>
  <c r="S307" i="13"/>
  <c r="S309" i="13"/>
  <c r="R156" i="13"/>
  <c r="S156" i="13" s="1"/>
  <c r="R249" i="13"/>
  <c r="R299" i="13"/>
  <c r="Q72" i="13"/>
  <c r="S134" i="13"/>
  <c r="S158" i="13"/>
  <c r="S185" i="13"/>
  <c r="S263" i="13"/>
  <c r="S280" i="13"/>
  <c r="Q282" i="13"/>
  <c r="Q87" i="13"/>
  <c r="Q150" i="13"/>
  <c r="R145" i="13"/>
  <c r="S145" i="13" s="1"/>
  <c r="R167" i="13"/>
  <c r="S167" i="13" s="1"/>
  <c r="R171" i="13"/>
  <c r="S171" i="13" s="1"/>
  <c r="R175" i="13"/>
  <c r="S175" i="13" s="1"/>
  <c r="R179" i="13"/>
  <c r="R183" i="13"/>
  <c r="S183" i="13" s="1"/>
  <c r="R187" i="13"/>
  <c r="Q187" i="13" s="1"/>
  <c r="R291" i="13"/>
  <c r="R323" i="13"/>
  <c r="R247" i="13"/>
  <c r="R251" i="13"/>
  <c r="R245" i="13"/>
  <c r="R270" i="13"/>
  <c r="R293" i="13"/>
  <c r="R297" i="13"/>
  <c r="R327" i="13"/>
  <c r="Q327" i="13" s="1"/>
  <c r="R331" i="13"/>
  <c r="R335" i="13"/>
  <c r="Q335" i="13" s="1"/>
  <c r="R339" i="13"/>
  <c r="S339" i="13" s="1"/>
  <c r="R343" i="13"/>
  <c r="Q343" i="13" s="1"/>
  <c r="R347" i="13"/>
  <c r="P128" i="13"/>
  <c r="Q128" i="13" s="1"/>
  <c r="O16" i="13"/>
  <c r="Q193" i="13"/>
  <c r="P60" i="13"/>
  <c r="Q60" i="13" s="1"/>
  <c r="P64" i="13"/>
  <c r="P80" i="13"/>
  <c r="O80" i="13" s="1"/>
  <c r="P84" i="13"/>
  <c r="Q84" i="13" s="1"/>
  <c r="P95" i="13"/>
  <c r="O95" i="13" s="1"/>
  <c r="P111" i="13"/>
  <c r="P115" i="13"/>
  <c r="P120" i="13"/>
  <c r="P68" i="13"/>
  <c r="P28" i="13"/>
  <c r="Q28" i="13" s="1"/>
  <c r="O76" i="13"/>
  <c r="Q76" i="13"/>
  <c r="Q70" i="13"/>
  <c r="P10" i="13"/>
  <c r="P14" i="13"/>
  <c r="Q14" i="13" s="1"/>
  <c r="P41" i="13"/>
  <c r="P62" i="13"/>
  <c r="Q62" i="13" s="1"/>
  <c r="P66" i="13"/>
  <c r="Q66" i="13" s="1"/>
  <c r="P82" i="13"/>
  <c r="P93" i="13"/>
  <c r="Q93" i="13" s="1"/>
  <c r="P113" i="13"/>
  <c r="Q113" i="13" s="1"/>
  <c r="P122" i="13"/>
  <c r="Q122" i="13" s="1"/>
  <c r="Q118" i="13"/>
  <c r="Q130" i="13"/>
  <c r="Q163" i="13"/>
  <c r="Q181" i="13"/>
  <c r="Q276" i="13"/>
  <c r="Q288" i="13"/>
  <c r="P139" i="13"/>
  <c r="O139" i="13" s="1"/>
  <c r="P143" i="13"/>
  <c r="O143" i="13" s="1"/>
  <c r="P147" i="13"/>
  <c r="P154" i="13"/>
  <c r="O154" i="13" s="1"/>
  <c r="P158" i="13"/>
  <c r="Q158" i="13" s="1"/>
  <c r="P165" i="13"/>
  <c r="O165" i="13" s="1"/>
  <c r="P169" i="13"/>
  <c r="P173" i="13"/>
  <c r="O173" i="13" s="1"/>
  <c r="O20" i="13"/>
  <c r="Q134" i="13"/>
  <c r="Q261" i="13"/>
  <c r="Q303" i="13"/>
  <c r="Q305" i="13"/>
  <c r="Q319" i="13"/>
  <c r="Q321" i="13"/>
  <c r="O181" i="13"/>
  <c r="O189" i="13"/>
  <c r="P126" i="13"/>
  <c r="O126" i="13" s="1"/>
  <c r="P137" i="13"/>
  <c r="O104" i="13"/>
  <c r="Q152" i="13"/>
  <c r="Q179" i="13"/>
  <c r="Q189" i="13"/>
  <c r="O278" i="13"/>
  <c r="Q280" i="13"/>
  <c r="Q295" i="13"/>
  <c r="Q301" i="13"/>
  <c r="P141" i="13"/>
  <c r="Q141" i="13" s="1"/>
  <c r="P145" i="13"/>
  <c r="O145" i="13" s="1"/>
  <c r="P167" i="13"/>
  <c r="O167" i="13" s="1"/>
  <c r="P171" i="13"/>
  <c r="P270" i="13"/>
  <c r="P274" i="13"/>
  <c r="P284" i="13"/>
  <c r="Q284" i="13" s="1"/>
  <c r="P293" i="13"/>
  <c r="P297" i="13"/>
  <c r="O297" i="13" s="1"/>
  <c r="P325" i="13"/>
  <c r="P329" i="13"/>
  <c r="O329" i="13" s="1"/>
  <c r="P333" i="13"/>
  <c r="P337" i="13"/>
  <c r="P341" i="13"/>
  <c r="O341" i="13" s="1"/>
  <c r="P345" i="13"/>
  <c r="O345" i="13" s="1"/>
  <c r="P349" i="13"/>
  <c r="P299" i="13"/>
  <c r="P323" i="13"/>
  <c r="P245" i="13"/>
  <c r="P255" i="13"/>
  <c r="Q255" i="13" s="1"/>
  <c r="P272" i="13"/>
  <c r="Q272" i="13" s="1"/>
  <c r="P286" i="13"/>
  <c r="O18" i="13"/>
  <c r="O70" i="13"/>
  <c r="N60" i="13"/>
  <c r="N64" i="13"/>
  <c r="O26" i="13"/>
  <c r="O100" i="13"/>
  <c r="O108" i="13"/>
  <c r="M282" i="13"/>
  <c r="O282" i="13"/>
  <c r="N28" i="13"/>
  <c r="N8" i="13"/>
  <c r="M20" i="13"/>
  <c r="O74" i="13"/>
  <c r="N10" i="13"/>
  <c r="N14" i="13"/>
  <c r="N41" i="13"/>
  <c r="N62" i="13"/>
  <c r="M62" i="13" s="1"/>
  <c r="N66" i="13"/>
  <c r="N82" i="13"/>
  <c r="N118" i="13"/>
  <c r="O118" i="13" s="1"/>
  <c r="O175" i="13"/>
  <c r="O185" i="13"/>
  <c r="O257" i="13"/>
  <c r="O265" i="13"/>
  <c r="O267" i="13"/>
  <c r="M169" i="13"/>
  <c r="M185" i="13"/>
  <c r="N87" i="13"/>
  <c r="O87" i="13" s="1"/>
  <c r="N161" i="13"/>
  <c r="M161" i="13" s="1"/>
  <c r="O150" i="13"/>
  <c r="O177" i="13"/>
  <c r="O280" i="13"/>
  <c r="O288" i="13"/>
  <c r="O315" i="13"/>
  <c r="O317" i="13"/>
  <c r="M72" i="13"/>
  <c r="M76" i="13"/>
  <c r="N98" i="13"/>
  <c r="O98" i="13" s="1"/>
  <c r="N111" i="13"/>
  <c r="M132" i="13"/>
  <c r="O253" i="13"/>
  <c r="M259" i="13"/>
  <c r="M267" i="13"/>
  <c r="O307" i="13"/>
  <c r="O309" i="13"/>
  <c r="M84" i="13"/>
  <c r="M150" i="13"/>
  <c r="N102" i="13"/>
  <c r="O102" i="13" s="1"/>
  <c r="N106" i="13"/>
  <c r="O106" i="13" s="1"/>
  <c r="N130" i="13"/>
  <c r="O130" i="13" s="1"/>
  <c r="N134" i="13"/>
  <c r="O134" i="13" s="1"/>
  <c r="N137" i="13"/>
  <c r="N270" i="13"/>
  <c r="N291" i="13"/>
  <c r="N299" i="13"/>
  <c r="N323" i="13"/>
  <c r="N249" i="13"/>
  <c r="O249" i="13" s="1"/>
  <c r="N245" i="13"/>
  <c r="O245" i="13" s="1"/>
  <c r="N255" i="13"/>
  <c r="N295" i="13"/>
  <c r="O295" i="13" s="1"/>
  <c r="N327" i="13"/>
  <c r="O327" i="13" s="1"/>
  <c r="N331" i="13"/>
  <c r="O331" i="13" s="1"/>
  <c r="N335" i="13"/>
  <c r="O335" i="13" s="1"/>
  <c r="N339" i="13"/>
  <c r="O339" i="13" s="1"/>
  <c r="N343" i="13"/>
  <c r="O343" i="13" s="1"/>
  <c r="N347" i="13"/>
  <c r="O347" i="13" s="1"/>
  <c r="K95" i="13"/>
  <c r="M95" i="13"/>
  <c r="K100" i="13"/>
  <c r="M100" i="13"/>
  <c r="H5" i="2"/>
  <c r="L152" i="13"/>
  <c r="M152" i="13" s="1"/>
  <c r="Q112" i="2"/>
  <c r="L111" i="13" s="1"/>
  <c r="S121" i="2"/>
  <c r="M124" i="13"/>
  <c r="K124" i="13"/>
  <c r="Q161" i="2"/>
  <c r="M324" i="2"/>
  <c r="K292" i="2"/>
  <c r="M292" i="2" s="1"/>
  <c r="Q292" i="2" s="1"/>
  <c r="L291" i="13" s="1"/>
  <c r="L120" i="13"/>
  <c r="M120" i="13" s="1"/>
  <c r="M141" i="13"/>
  <c r="K72" i="13"/>
  <c r="E5" i="2"/>
  <c r="M9" i="2"/>
  <c r="K7" i="2"/>
  <c r="Q28" i="2"/>
  <c r="Q72" i="2"/>
  <c r="Q80" i="2"/>
  <c r="S80" i="2" s="1"/>
  <c r="Q100" i="2"/>
  <c r="Q108" i="2"/>
  <c r="J112" i="2"/>
  <c r="Q157" i="2"/>
  <c r="L156" i="13" s="1"/>
  <c r="K156" i="13" s="1"/>
  <c r="J199" i="2"/>
  <c r="M104" i="13"/>
  <c r="M165" i="13"/>
  <c r="M173" i="13"/>
  <c r="M177" i="13"/>
  <c r="M257" i="13"/>
  <c r="M261" i="13"/>
  <c r="M301" i="13"/>
  <c r="M305" i="13"/>
  <c r="M311" i="13"/>
  <c r="M313" i="13"/>
  <c r="M317" i="13"/>
  <c r="M319" i="13"/>
  <c r="M6" i="2"/>
  <c r="F5" i="2"/>
  <c r="P7" i="2"/>
  <c r="N5" i="2"/>
  <c r="P5" i="2" s="1"/>
  <c r="Q12" i="2"/>
  <c r="Q16" i="2"/>
  <c r="S16" i="2" s="1"/>
  <c r="P23" i="2"/>
  <c r="Q27" i="2"/>
  <c r="L26" i="13" s="1"/>
  <c r="M26" i="13" s="1"/>
  <c r="Q33" i="2"/>
  <c r="Q37" i="2"/>
  <c r="Q53" i="2"/>
  <c r="Q57" i="2"/>
  <c r="J61" i="2"/>
  <c r="Q61" i="2" s="1"/>
  <c r="L60" i="13" s="1"/>
  <c r="Q71" i="2"/>
  <c r="L70" i="13" s="1"/>
  <c r="M70" i="13" s="1"/>
  <c r="Q75" i="2"/>
  <c r="L74" i="13" s="1"/>
  <c r="K74" i="13" s="1"/>
  <c r="Q79" i="2"/>
  <c r="L78" i="13" s="1"/>
  <c r="M78" i="13" s="1"/>
  <c r="Q88" i="2"/>
  <c r="L87" i="13" s="1"/>
  <c r="K87" i="13" s="1"/>
  <c r="Q89" i="2"/>
  <c r="S92" i="2"/>
  <c r="Q103" i="2"/>
  <c r="L102" i="13" s="1"/>
  <c r="Q107" i="2"/>
  <c r="L106" i="13" s="1"/>
  <c r="K106" i="13" s="1"/>
  <c r="J137" i="2"/>
  <c r="Q141" i="2"/>
  <c r="Q145" i="2"/>
  <c r="Q165" i="2"/>
  <c r="Q169" i="2"/>
  <c r="Q173" i="2"/>
  <c r="Q177" i="2"/>
  <c r="Q181" i="2"/>
  <c r="Q185" i="2"/>
  <c r="Q189" i="2"/>
  <c r="J196" i="2"/>
  <c r="P198" i="2"/>
  <c r="N196" i="2"/>
  <c r="P196" i="2" s="1"/>
  <c r="M122" i="13"/>
  <c r="J8" i="2"/>
  <c r="L24" i="13"/>
  <c r="S51" i="2"/>
  <c r="S69" i="2"/>
  <c r="L128" i="13"/>
  <c r="P9" i="2"/>
  <c r="Q13" i="2"/>
  <c r="L12" i="13" s="1"/>
  <c r="M12" i="13" s="1"/>
  <c r="Q17" i="2"/>
  <c r="Q24" i="2"/>
  <c r="Q34" i="2"/>
  <c r="Q38" i="2"/>
  <c r="Q54" i="2"/>
  <c r="Q58" i="2"/>
  <c r="Q76" i="2"/>
  <c r="Q90" i="2"/>
  <c r="L89" i="13" s="1"/>
  <c r="K89" i="13" s="1"/>
  <c r="Q99" i="2"/>
  <c r="L98" i="13" s="1"/>
  <c r="Q104" i="2"/>
  <c r="J118" i="2"/>
  <c r="Q118" i="2" s="1"/>
  <c r="P199" i="2"/>
  <c r="Q199" i="2" s="1"/>
  <c r="N197" i="2"/>
  <c r="P197" i="2" s="1"/>
  <c r="L196" i="2"/>
  <c r="L4" i="2" s="1"/>
  <c r="M208" i="2"/>
  <c r="L68" i="13"/>
  <c r="M68" i="13" s="1"/>
  <c r="F4" i="2"/>
  <c r="P6" i="2"/>
  <c r="I5" i="2"/>
  <c r="M8" i="2"/>
  <c r="Q8" i="2" s="1"/>
  <c r="Q11" i="2"/>
  <c r="L10" i="13" s="1"/>
  <c r="Q15" i="2"/>
  <c r="L14" i="13" s="1"/>
  <c r="K14" i="13" s="1"/>
  <c r="M23" i="2"/>
  <c r="Q26" i="2"/>
  <c r="Q30" i="2"/>
  <c r="Q36" i="2"/>
  <c r="Q45" i="2"/>
  <c r="Q52" i="2"/>
  <c r="Q56" i="2"/>
  <c r="Q70" i="2"/>
  <c r="S68" i="2" s="1"/>
  <c r="Q74" i="2"/>
  <c r="Q78" i="2"/>
  <c r="S81" i="2"/>
  <c r="J98" i="2"/>
  <c r="Q98" i="2" s="1"/>
  <c r="Q102" i="2"/>
  <c r="Q106" i="2"/>
  <c r="P119" i="2"/>
  <c r="Q119" i="2" s="1"/>
  <c r="L118" i="13" s="1"/>
  <c r="K118" i="13" s="1"/>
  <c r="Q120" i="2"/>
  <c r="S120" i="2" s="1"/>
  <c r="Q137" i="2"/>
  <c r="L163" i="13"/>
  <c r="M163" i="13" s="1"/>
  <c r="M209" i="2"/>
  <c r="L197" i="2"/>
  <c r="L5" i="2" s="1"/>
  <c r="Q250" i="2"/>
  <c r="L249" i="13" s="1"/>
  <c r="K249" i="13" s="1"/>
  <c r="E292" i="2"/>
  <c r="J292" i="2" s="1"/>
  <c r="J300" i="2"/>
  <c r="Q334" i="2"/>
  <c r="L333" i="13" s="1"/>
  <c r="M333" i="13" s="1"/>
  <c r="Q342" i="2"/>
  <c r="L341" i="13" s="1"/>
  <c r="M341" i="13" s="1"/>
  <c r="M126" i="13"/>
  <c r="M181" i="13"/>
  <c r="M189" i="13"/>
  <c r="M253" i="13"/>
  <c r="M263" i="13"/>
  <c r="M280" i="13"/>
  <c r="M321" i="13"/>
  <c r="K104" i="13"/>
  <c r="Q140" i="2"/>
  <c r="L139" i="13" s="1"/>
  <c r="M139" i="13" s="1"/>
  <c r="Q144" i="2"/>
  <c r="L143" i="13" s="1"/>
  <c r="M143" i="13" s="1"/>
  <c r="Q148" i="2"/>
  <c r="L147" i="13" s="1"/>
  <c r="M147" i="13" s="1"/>
  <c r="Q156" i="2"/>
  <c r="Q168" i="2"/>
  <c r="L167" i="13" s="1"/>
  <c r="M167" i="13" s="1"/>
  <c r="Q172" i="2"/>
  <c r="L171" i="13" s="1"/>
  <c r="M171" i="13" s="1"/>
  <c r="Q176" i="2"/>
  <c r="L175" i="13" s="1"/>
  <c r="K175" i="13" s="1"/>
  <c r="Q180" i="2"/>
  <c r="L179" i="13" s="1"/>
  <c r="M179" i="13" s="1"/>
  <c r="Q184" i="2"/>
  <c r="L183" i="13" s="1"/>
  <c r="K183" i="13" s="1"/>
  <c r="Q188" i="2"/>
  <c r="L187" i="13" s="1"/>
  <c r="K187" i="13" s="1"/>
  <c r="Q192" i="2"/>
  <c r="J198" i="2"/>
  <c r="Q213" i="2"/>
  <c r="Q217" i="2"/>
  <c r="Q221" i="2"/>
  <c r="Q225" i="2"/>
  <c r="Q229" i="2"/>
  <c r="Q273" i="2"/>
  <c r="L272" i="13" s="1"/>
  <c r="K272" i="13" s="1"/>
  <c r="P323" i="2"/>
  <c r="Q323" i="2" s="1"/>
  <c r="Q326" i="2"/>
  <c r="L325" i="13" s="1"/>
  <c r="M325" i="13" s="1"/>
  <c r="Q330" i="2"/>
  <c r="L329" i="13" s="1"/>
  <c r="M329" i="13" s="1"/>
  <c r="Q338" i="2"/>
  <c r="L337" i="13" s="1"/>
  <c r="M337" i="13" s="1"/>
  <c r="Q346" i="2"/>
  <c r="L345" i="13" s="1"/>
  <c r="M345" i="13" s="1"/>
  <c r="Q350" i="2"/>
  <c r="L349" i="13" s="1"/>
  <c r="M349" i="13" s="1"/>
  <c r="M66" i="13"/>
  <c r="M80" i="13"/>
  <c r="M91" i="13"/>
  <c r="K259" i="13"/>
  <c r="M288" i="13"/>
  <c r="J138" i="2"/>
  <c r="Q138" i="2" s="1"/>
  <c r="L137" i="13" s="1"/>
  <c r="Q139" i="2"/>
  <c r="Q143" i="2"/>
  <c r="Q147" i="2"/>
  <c r="P150" i="2"/>
  <c r="Q150" i="2" s="1"/>
  <c r="Q155" i="2"/>
  <c r="L154" i="13" s="1"/>
  <c r="K154" i="13" s="1"/>
  <c r="Q159" i="2"/>
  <c r="L158" i="13" s="1"/>
  <c r="M158" i="13" s="1"/>
  <c r="Q167" i="2"/>
  <c r="Q171" i="2"/>
  <c r="Q175" i="2"/>
  <c r="S163" i="2" s="1"/>
  <c r="Q179" i="2"/>
  <c r="Q183" i="2"/>
  <c r="Q187" i="2"/>
  <c r="Q191" i="2"/>
  <c r="S191" i="2" s="1"/>
  <c r="M198" i="2"/>
  <c r="K196" i="2"/>
  <c r="M196" i="2" s="1"/>
  <c r="J197" i="2"/>
  <c r="J208" i="2"/>
  <c r="J270" i="2"/>
  <c r="Q270" i="2"/>
  <c r="Q285" i="2"/>
  <c r="L284" i="13" s="1"/>
  <c r="K284" i="13" s="1"/>
  <c r="Q296" i="2"/>
  <c r="L295" i="13" s="1"/>
  <c r="K295" i="13" s="1"/>
  <c r="J299" i="2"/>
  <c r="P299" i="2"/>
  <c r="Q299" i="2" s="1"/>
  <c r="N291" i="2"/>
  <c r="P291" i="2" s="1"/>
  <c r="Q291" i="2" s="1"/>
  <c r="J209" i="2"/>
  <c r="Q209" i="2" s="1"/>
  <c r="S209" i="2" s="1"/>
  <c r="Q212" i="2"/>
  <c r="Q216" i="2"/>
  <c r="Q220" i="2"/>
  <c r="Q224" i="2"/>
  <c r="Q228" i="2"/>
  <c r="J231" i="2"/>
  <c r="Q231" i="2" s="1"/>
  <c r="J245" i="2"/>
  <c r="M246" i="2"/>
  <c r="Q249" i="2"/>
  <c r="Q253" i="2"/>
  <c r="S253" i="2" s="1"/>
  <c r="Q276" i="2"/>
  <c r="S276" i="2" s="1"/>
  <c r="Q284" i="2"/>
  <c r="S282" i="2" s="1"/>
  <c r="Q288" i="2"/>
  <c r="Q295" i="2"/>
  <c r="Q324" i="2"/>
  <c r="L323" i="13" s="1"/>
  <c r="Q325" i="2"/>
  <c r="Q329" i="2"/>
  <c r="Q333" i="2"/>
  <c r="Q337" i="2"/>
  <c r="Q341" i="2"/>
  <c r="Q345" i="2"/>
  <c r="Q349" i="2"/>
  <c r="Q211" i="2"/>
  <c r="Q215" i="2"/>
  <c r="Q219" i="2"/>
  <c r="Q223" i="2"/>
  <c r="Q227" i="2"/>
  <c r="Q245" i="2"/>
  <c r="M245" i="2"/>
  <c r="Q248" i="2"/>
  <c r="L247" i="13" s="1"/>
  <c r="M247" i="13" s="1"/>
  <c r="Q252" i="2"/>
  <c r="L251" i="13" s="1"/>
  <c r="M251" i="13" s="1"/>
  <c r="Q246" i="2"/>
  <c r="L245" i="13" s="1"/>
  <c r="P271" i="2"/>
  <c r="Q271" i="2" s="1"/>
  <c r="L270" i="13" s="1"/>
  <c r="Q272" i="2"/>
  <c r="Q275" i="2"/>
  <c r="L274" i="13" s="1"/>
  <c r="M274" i="13" s="1"/>
  <c r="Q287" i="2"/>
  <c r="L286" i="13" s="1"/>
  <c r="M286" i="13" s="1"/>
  <c r="Q294" i="2"/>
  <c r="L293" i="13" s="1"/>
  <c r="M293" i="13" s="1"/>
  <c r="Q298" i="2"/>
  <c r="L297" i="13" s="1"/>
  <c r="M297" i="13" s="1"/>
  <c r="M300" i="2"/>
  <c r="Q300" i="2" s="1"/>
  <c r="L299" i="13" s="1"/>
  <c r="Q328" i="2"/>
  <c r="L327" i="13" s="1"/>
  <c r="Q332" i="2"/>
  <c r="L331" i="13" s="1"/>
  <c r="K331" i="13" s="1"/>
  <c r="Q336" i="2"/>
  <c r="L335" i="13" s="1"/>
  <c r="Q340" i="2"/>
  <c r="L339" i="13" s="1"/>
  <c r="K339" i="13" s="1"/>
  <c r="Q344" i="2"/>
  <c r="L343" i="13" s="1"/>
  <c r="Q348" i="2"/>
  <c r="L347" i="13" s="1"/>
  <c r="K347" i="13" s="1"/>
  <c r="Q352" i="2"/>
  <c r="I189" i="13"/>
  <c r="K189" i="13"/>
  <c r="K64" i="13"/>
  <c r="I64" i="13"/>
  <c r="K66" i="13"/>
  <c r="I154" i="13"/>
  <c r="J12" i="13"/>
  <c r="K12" i="13" s="1"/>
  <c r="K132" i="13"/>
  <c r="K113" i="13"/>
  <c r="J28" i="13"/>
  <c r="K150" i="13"/>
  <c r="K263" i="13"/>
  <c r="K313" i="13"/>
  <c r="I49" i="13"/>
  <c r="I163" i="13"/>
  <c r="K62" i="13"/>
  <c r="K82" i="13"/>
  <c r="K84" i="13"/>
  <c r="K115" i="13"/>
  <c r="K126" i="13"/>
  <c r="K185" i="13"/>
  <c r="K193" i="13"/>
  <c r="K253" i="13"/>
  <c r="K307" i="13"/>
  <c r="K309" i="13"/>
  <c r="I139" i="13"/>
  <c r="I147" i="13"/>
  <c r="I167" i="13"/>
  <c r="K130" i="13"/>
  <c r="K161" i="13"/>
  <c r="K76" i="13"/>
  <c r="K98" i="13"/>
  <c r="K108" i="13"/>
  <c r="I120" i="13"/>
  <c r="K134" i="13"/>
  <c r="K267" i="13"/>
  <c r="K321" i="13"/>
  <c r="K141" i="13"/>
  <c r="K145" i="13"/>
  <c r="I169" i="13"/>
  <c r="I251" i="13"/>
  <c r="K245" i="13"/>
  <c r="K255" i="13"/>
  <c r="I45" i="13"/>
  <c r="I122" i="13"/>
  <c r="P7" i="11"/>
  <c r="N5" i="11"/>
  <c r="P5" i="11" s="1"/>
  <c r="H7" i="11"/>
  <c r="H5" i="11" s="1"/>
  <c r="Q18" i="11"/>
  <c r="Q43" i="11"/>
  <c r="Q54" i="11"/>
  <c r="H53" i="13" s="1"/>
  <c r="Q92" i="11"/>
  <c r="K88" i="11"/>
  <c r="M88" i="11" s="1"/>
  <c r="S153" i="11"/>
  <c r="H152" i="13"/>
  <c r="L7" i="11"/>
  <c r="L5" i="11" s="1"/>
  <c r="M9" i="11"/>
  <c r="G49" i="13"/>
  <c r="M6" i="11"/>
  <c r="K4" i="11"/>
  <c r="M4" i="11" s="1"/>
  <c r="E5" i="11"/>
  <c r="I5" i="11"/>
  <c r="P22" i="11"/>
  <c r="Q24" i="11"/>
  <c r="Q42" i="11"/>
  <c r="H41" i="13" s="1"/>
  <c r="J45" i="11"/>
  <c r="E41" i="11"/>
  <c r="J41" i="11" s="1"/>
  <c r="Q41" i="11" s="1"/>
  <c r="Q45" i="11"/>
  <c r="Q60" i="11"/>
  <c r="Q137" i="11"/>
  <c r="M199" i="11"/>
  <c r="K197" i="11"/>
  <c r="M197" i="11" s="1"/>
  <c r="J230" i="11"/>
  <c r="E196" i="11"/>
  <c r="J196" i="11" s="1"/>
  <c r="I62" i="13"/>
  <c r="I84" i="13"/>
  <c r="I95" i="13"/>
  <c r="E6" i="11"/>
  <c r="J8" i="11"/>
  <c r="Q8" i="11" s="1"/>
  <c r="I6" i="11"/>
  <c r="I4" i="11" s="1"/>
  <c r="Q17" i="11"/>
  <c r="Q20" i="11"/>
  <c r="S52" i="11"/>
  <c r="I171" i="13"/>
  <c r="I181" i="13"/>
  <c r="I249" i="13"/>
  <c r="I305" i="13"/>
  <c r="Q56" i="11"/>
  <c r="H55" i="13" s="1"/>
  <c r="I55" i="13" s="1"/>
  <c r="Q70" i="11"/>
  <c r="Q74" i="11"/>
  <c r="Q78" i="11"/>
  <c r="Q87" i="11"/>
  <c r="Q89" i="11"/>
  <c r="Q98" i="11"/>
  <c r="Q100" i="11"/>
  <c r="Q104" i="11"/>
  <c r="Q108" i="11"/>
  <c r="Q118" i="11"/>
  <c r="Q120" i="11"/>
  <c r="S120" i="11" s="1"/>
  <c r="Q132" i="11"/>
  <c r="Q161" i="11"/>
  <c r="Q163" i="11"/>
  <c r="S163" i="11" s="1"/>
  <c r="J198" i="11"/>
  <c r="I173" i="13"/>
  <c r="I185" i="13"/>
  <c r="J9" i="11"/>
  <c r="Q9" i="11" s="1"/>
  <c r="H8" i="13" s="1"/>
  <c r="Q69" i="11"/>
  <c r="Q73" i="11"/>
  <c r="H72" i="13" s="1"/>
  <c r="Q77" i="11"/>
  <c r="H76" i="13" s="1"/>
  <c r="Q103" i="11"/>
  <c r="H102" i="13" s="1"/>
  <c r="Q107" i="11"/>
  <c r="H106" i="13" s="1"/>
  <c r="I106" i="13" s="1"/>
  <c r="Q111" i="11"/>
  <c r="Q131" i="11"/>
  <c r="H130" i="13" s="1"/>
  <c r="G130" i="13" s="1"/>
  <c r="Q135" i="11"/>
  <c r="H134" i="13" s="1"/>
  <c r="G134" i="13" s="1"/>
  <c r="J150" i="11"/>
  <c r="Q194" i="11"/>
  <c r="H193" i="13" s="1"/>
  <c r="M196" i="11"/>
  <c r="Q196" i="11" s="1"/>
  <c r="M198" i="11"/>
  <c r="Q198" i="11"/>
  <c r="P199" i="11"/>
  <c r="Q199" i="11" s="1"/>
  <c r="K5" i="11"/>
  <c r="M5" i="11" s="1"/>
  <c r="N6" i="11"/>
  <c r="Q58" i="11"/>
  <c r="H57" i="13" s="1"/>
  <c r="I57" i="13" s="1"/>
  <c r="S68" i="11"/>
  <c r="Q72" i="11"/>
  <c r="Q76" i="11"/>
  <c r="J88" i="11"/>
  <c r="Q88" i="11" s="1"/>
  <c r="H87" i="13" s="1"/>
  <c r="J99" i="11"/>
  <c r="Q99" i="11" s="1"/>
  <c r="H98" i="13" s="1"/>
  <c r="J119" i="11"/>
  <c r="Q119" i="11" s="1"/>
  <c r="H118" i="13" s="1"/>
  <c r="M150" i="11"/>
  <c r="Q150" i="11"/>
  <c r="P151" i="11"/>
  <c r="Q151" i="11" s="1"/>
  <c r="H150" i="13" s="1"/>
  <c r="J162" i="11"/>
  <c r="Q162" i="11" s="1"/>
  <c r="H161" i="13" s="1"/>
  <c r="Q230" i="11"/>
  <c r="Q200" i="11"/>
  <c r="Q275" i="11"/>
  <c r="H274" i="13" s="1"/>
  <c r="Q285" i="11"/>
  <c r="H284" i="13" s="1"/>
  <c r="I284" i="13" s="1"/>
  <c r="Q294" i="11"/>
  <c r="H293" i="13" s="1"/>
  <c r="Q298" i="11"/>
  <c r="H297" i="13" s="1"/>
  <c r="Q323" i="11"/>
  <c r="P209" i="11"/>
  <c r="Q209" i="11" s="1"/>
  <c r="S209" i="11" s="1"/>
  <c r="Q270" i="11"/>
  <c r="Q293" i="11"/>
  <c r="Q297" i="11"/>
  <c r="E291" i="11"/>
  <c r="J291" i="11" s="1"/>
  <c r="Q291" i="11" s="1"/>
  <c r="J299" i="11"/>
  <c r="Q299" i="11" s="1"/>
  <c r="J300" i="11"/>
  <c r="Q300" i="11" s="1"/>
  <c r="H299" i="13" s="1"/>
  <c r="Q325" i="11"/>
  <c r="Q329" i="11"/>
  <c r="Q333" i="11"/>
  <c r="Q337" i="11"/>
  <c r="Q341" i="11"/>
  <c r="Q345" i="11"/>
  <c r="Q349" i="11"/>
  <c r="J245" i="11"/>
  <c r="P246" i="11"/>
  <c r="Q255" i="11"/>
  <c r="S253" i="11" s="1"/>
  <c r="P245" i="11"/>
  <c r="Q245" i="11" s="1"/>
  <c r="Q273" i="11"/>
  <c r="H272" i="13" s="1"/>
  <c r="G272" i="13" s="1"/>
  <c r="Q287" i="11"/>
  <c r="H286" i="13" s="1"/>
  <c r="Q328" i="11"/>
  <c r="H327" i="13" s="1"/>
  <c r="Q332" i="11"/>
  <c r="H331" i="13" s="1"/>
  <c r="I331" i="13" s="1"/>
  <c r="Q336" i="11"/>
  <c r="H335" i="13" s="1"/>
  <c r="I335" i="13" s="1"/>
  <c r="Q340" i="11"/>
  <c r="H339" i="13" s="1"/>
  <c r="I339" i="13" s="1"/>
  <c r="Q344" i="11"/>
  <c r="H343" i="13" s="1"/>
  <c r="G343" i="13" s="1"/>
  <c r="Q348" i="11"/>
  <c r="H347" i="13" s="1"/>
  <c r="I347" i="13" s="1"/>
  <c r="Q352" i="11"/>
  <c r="K303" i="13"/>
  <c r="O303" i="13"/>
  <c r="S303" i="13"/>
  <c r="W303" i="13"/>
  <c r="AA303" i="13"/>
  <c r="M307" i="13"/>
  <c r="Q307" i="13"/>
  <c r="U307" i="13"/>
  <c r="Y307" i="13"/>
  <c r="K311" i="13"/>
  <c r="O311" i="13"/>
  <c r="S311" i="13"/>
  <c r="W311" i="13"/>
  <c r="AA311" i="13"/>
  <c r="M315" i="13"/>
  <c r="Q315" i="13"/>
  <c r="U315" i="13"/>
  <c r="Y315" i="13"/>
  <c r="K319" i="13"/>
  <c r="O319" i="13"/>
  <c r="S319" i="13"/>
  <c r="W319" i="13"/>
  <c r="AA319" i="13"/>
  <c r="O261" i="13"/>
  <c r="S261" i="13"/>
  <c r="W261" i="13"/>
  <c r="AA261" i="13"/>
  <c r="I265" i="13"/>
  <c r="M265" i="13"/>
  <c r="Q265" i="13"/>
  <c r="U265" i="13"/>
  <c r="Y265" i="13"/>
  <c r="O163" i="13"/>
  <c r="U167" i="13"/>
  <c r="Y167" i="13"/>
  <c r="W171" i="13"/>
  <c r="AA171" i="13"/>
  <c r="I175" i="13"/>
  <c r="U175" i="13"/>
  <c r="Y175" i="13"/>
  <c r="O179" i="13"/>
  <c r="S179" i="13"/>
  <c r="W179" i="13"/>
  <c r="AA179" i="13"/>
  <c r="I183" i="13"/>
  <c r="M183" i="13"/>
  <c r="U183" i="13"/>
  <c r="Y183" i="13"/>
  <c r="O187" i="13"/>
  <c r="W187" i="13"/>
  <c r="AA187" i="13"/>
  <c r="O152" i="13"/>
  <c r="I156" i="13"/>
  <c r="U156" i="13"/>
  <c r="Y156" i="13"/>
  <c r="W141" i="13"/>
  <c r="Y145" i="13"/>
  <c r="S141" i="13"/>
  <c r="M145" i="13"/>
  <c r="U145" i="13"/>
  <c r="M113" i="13"/>
  <c r="U113" i="13"/>
  <c r="Y113" i="13"/>
  <c r="Q98" i="13"/>
  <c r="S102" i="13"/>
  <c r="W102" i="13"/>
  <c r="AA102" i="13"/>
  <c r="Q106" i="13"/>
  <c r="U106" i="13"/>
  <c r="Y106" i="13"/>
  <c r="O89" i="13"/>
  <c r="AA89" i="13"/>
  <c r="I93" i="13"/>
  <c r="M93" i="13"/>
  <c r="U93" i="13"/>
  <c r="Y93" i="13"/>
  <c r="M74" i="13"/>
  <c r="Q74" i="13"/>
  <c r="Y74" i="13"/>
  <c r="O78" i="13"/>
  <c r="S78" i="13"/>
  <c r="AA78" i="13"/>
  <c r="I82" i="13"/>
  <c r="U82" i="13"/>
  <c r="Y82" i="13"/>
  <c r="I47" i="13"/>
  <c r="AA14" i="13"/>
  <c r="Q18" i="13"/>
  <c r="Y18" i="13"/>
  <c r="Q10" i="13"/>
  <c r="D272" i="13"/>
  <c r="D288" i="13"/>
  <c r="O298" i="12"/>
  <c r="N298" i="12"/>
  <c r="O297" i="12"/>
  <c r="N297" i="12"/>
  <c r="L298" i="12"/>
  <c r="K298" i="12"/>
  <c r="L297" i="12"/>
  <c r="K297" i="12"/>
  <c r="I298" i="12"/>
  <c r="H298" i="12"/>
  <c r="G298" i="12"/>
  <c r="F298" i="12"/>
  <c r="E298" i="12"/>
  <c r="I297" i="12"/>
  <c r="H297" i="12"/>
  <c r="H289" i="12" s="1"/>
  <c r="F297" i="12"/>
  <c r="E297" i="12"/>
  <c r="G297" i="12"/>
  <c r="O322" i="12"/>
  <c r="N322" i="12"/>
  <c r="O321" i="12"/>
  <c r="N321" i="12"/>
  <c r="L322" i="12"/>
  <c r="K322" i="12"/>
  <c r="L321" i="12"/>
  <c r="K321" i="12"/>
  <c r="I322" i="12"/>
  <c r="H322" i="12"/>
  <c r="G322" i="12"/>
  <c r="F322" i="12"/>
  <c r="E322" i="12"/>
  <c r="I321" i="12"/>
  <c r="H321" i="12"/>
  <c r="F321" i="12"/>
  <c r="E321" i="12"/>
  <c r="G321" i="12"/>
  <c r="E289" i="12"/>
  <c r="P314" i="12"/>
  <c r="Q314" i="12" s="1"/>
  <c r="F315" i="13" s="1"/>
  <c r="M314" i="12"/>
  <c r="J314" i="12"/>
  <c r="P313" i="12"/>
  <c r="Q313" i="12" s="1"/>
  <c r="M313" i="12"/>
  <c r="J313" i="12"/>
  <c r="O229" i="12"/>
  <c r="N229" i="12"/>
  <c r="O228" i="12"/>
  <c r="N228" i="12"/>
  <c r="L229" i="12"/>
  <c r="K229" i="12"/>
  <c r="L228" i="12"/>
  <c r="K228" i="12"/>
  <c r="K194" i="12" s="1"/>
  <c r="I229" i="12"/>
  <c r="H229" i="12"/>
  <c r="G229" i="12"/>
  <c r="F229" i="12"/>
  <c r="E229" i="12"/>
  <c r="I228" i="12"/>
  <c r="H228" i="12"/>
  <c r="G228" i="12"/>
  <c r="G194" i="12" s="1"/>
  <c r="F228" i="12"/>
  <c r="E228" i="12"/>
  <c r="O206" i="12"/>
  <c r="O194" i="12"/>
  <c r="E194" i="12"/>
  <c r="N195" i="12"/>
  <c r="L195" i="12"/>
  <c r="K195" i="12"/>
  <c r="L194" i="12"/>
  <c r="I194" i="12"/>
  <c r="H194" i="12"/>
  <c r="F194" i="12"/>
  <c r="O207" i="12"/>
  <c r="O195" i="12" s="1"/>
  <c r="N207" i="12"/>
  <c r="N206" i="12"/>
  <c r="L207" i="12"/>
  <c r="K207" i="12"/>
  <c r="L206" i="12"/>
  <c r="K206" i="12"/>
  <c r="I207" i="12"/>
  <c r="I195" i="12" s="1"/>
  <c r="H207" i="12"/>
  <c r="G207" i="12"/>
  <c r="F207" i="12"/>
  <c r="E207" i="12"/>
  <c r="I206" i="12"/>
  <c r="H206" i="12"/>
  <c r="G206" i="12"/>
  <c r="F206" i="12"/>
  <c r="E206" i="12"/>
  <c r="P223" i="12"/>
  <c r="M223" i="12"/>
  <c r="J223" i="12"/>
  <c r="P222" i="12"/>
  <c r="M222" i="12"/>
  <c r="J222" i="12"/>
  <c r="P215" i="12"/>
  <c r="M215" i="12"/>
  <c r="J215" i="12"/>
  <c r="P214" i="12"/>
  <c r="M214" i="12"/>
  <c r="J214" i="12"/>
  <c r="E196" i="12"/>
  <c r="P201" i="12"/>
  <c r="M201" i="12"/>
  <c r="J201" i="12"/>
  <c r="P200" i="12"/>
  <c r="M200" i="12"/>
  <c r="J200" i="12"/>
  <c r="P199" i="12"/>
  <c r="M199" i="12"/>
  <c r="J199" i="12"/>
  <c r="P198" i="12"/>
  <c r="M198" i="12"/>
  <c r="J198" i="12"/>
  <c r="O197" i="12"/>
  <c r="N197" i="12"/>
  <c r="P197" i="12" s="1"/>
  <c r="L197" i="12"/>
  <c r="K197" i="12"/>
  <c r="M197" i="12" s="1"/>
  <c r="I197" i="12"/>
  <c r="H197" i="12"/>
  <c r="H195" i="12" s="1"/>
  <c r="G197" i="12"/>
  <c r="G195" i="12" s="1"/>
  <c r="F197" i="12"/>
  <c r="E197" i="12"/>
  <c r="E195" i="12" s="1"/>
  <c r="O196" i="12"/>
  <c r="N196" i="12"/>
  <c r="P196" i="12" s="1"/>
  <c r="L196" i="12"/>
  <c r="K196" i="12"/>
  <c r="M196" i="12" s="1"/>
  <c r="I196" i="12"/>
  <c r="H196" i="12"/>
  <c r="G196" i="12"/>
  <c r="F196" i="12"/>
  <c r="O141" i="13" l="1"/>
  <c r="S14" i="13"/>
  <c r="S128" i="13"/>
  <c r="W251" i="13"/>
  <c r="Y8" i="13"/>
  <c r="Y137" i="13"/>
  <c r="M5" i="1"/>
  <c r="Q7" i="1"/>
  <c r="AA122" i="13"/>
  <c r="M18" i="13"/>
  <c r="M10" i="13"/>
  <c r="I255" i="13"/>
  <c r="I329" i="13"/>
  <c r="AA297" i="13"/>
  <c r="AA247" i="13"/>
  <c r="AA91" i="13"/>
  <c r="W329" i="13"/>
  <c r="Y339" i="13"/>
  <c r="I26" i="13"/>
  <c r="Q82" i="13"/>
  <c r="M175" i="13"/>
  <c r="Q22" i="11"/>
  <c r="Y251" i="13"/>
  <c r="U74" i="13"/>
  <c r="I191" i="13"/>
  <c r="S84" i="13"/>
  <c r="Y284" i="13"/>
  <c r="G38" i="13"/>
  <c r="I38" i="13"/>
  <c r="G34" i="13"/>
  <c r="I34" i="13"/>
  <c r="S347" i="13"/>
  <c r="S331" i="13"/>
  <c r="Y245" i="13"/>
  <c r="G36" i="13"/>
  <c r="I36" i="13"/>
  <c r="Q23" i="11"/>
  <c r="H22" i="13" s="1"/>
  <c r="S333" i="13"/>
  <c r="G315" i="13"/>
  <c r="M60" i="13"/>
  <c r="W245" i="13"/>
  <c r="W193" i="13"/>
  <c r="M245" i="13"/>
  <c r="M130" i="13"/>
  <c r="O62" i="13"/>
  <c r="O10" i="13"/>
  <c r="Y345" i="13"/>
  <c r="Y325" i="13"/>
  <c r="I325" i="13"/>
  <c r="W150" i="13"/>
  <c r="W100" i="13"/>
  <c r="Q175" i="13"/>
  <c r="U337" i="13"/>
  <c r="Y347" i="13"/>
  <c r="Y331" i="13"/>
  <c r="O93" i="13"/>
  <c r="S161" i="13"/>
  <c r="U347" i="13"/>
  <c r="U331" i="13"/>
  <c r="U293" i="13"/>
  <c r="U270" i="13"/>
  <c r="U137" i="13"/>
  <c r="Q347" i="13"/>
  <c r="O111" i="13"/>
  <c r="Q349" i="13"/>
  <c r="Q95" i="13"/>
  <c r="W335" i="13"/>
  <c r="W297" i="13"/>
  <c r="W247" i="13"/>
  <c r="K78" i="13"/>
  <c r="Q331" i="13"/>
  <c r="O64" i="13"/>
  <c r="S335" i="13"/>
  <c r="M87" i="13"/>
  <c r="Q323" i="13"/>
  <c r="I141" i="13"/>
  <c r="I152" i="13"/>
  <c r="O255" i="13"/>
  <c r="Q245" i="13"/>
  <c r="Q143" i="13"/>
  <c r="U325" i="13"/>
  <c r="Q167" i="13"/>
  <c r="M64" i="13"/>
  <c r="Q337" i="13"/>
  <c r="S299" i="13"/>
  <c r="U100" i="13"/>
  <c r="W89" i="13"/>
  <c r="O14" i="13"/>
  <c r="Q183" i="13"/>
  <c r="Q156" i="13"/>
  <c r="I337" i="13"/>
  <c r="Q173" i="13"/>
  <c r="S297" i="13"/>
  <c r="W345" i="13"/>
  <c r="O82" i="13"/>
  <c r="U349" i="13"/>
  <c r="U333" i="13"/>
  <c r="U323" i="13"/>
  <c r="W104" i="13"/>
  <c r="U18" i="13"/>
  <c r="S249" i="13"/>
  <c r="U245" i="13"/>
  <c r="W341" i="13"/>
  <c r="W284" i="13"/>
  <c r="Y122" i="13"/>
  <c r="U10" i="13"/>
  <c r="S187" i="13"/>
  <c r="Q339" i="13"/>
  <c r="Q171" i="13"/>
  <c r="S247" i="13"/>
  <c r="S337" i="13"/>
  <c r="W347" i="13"/>
  <c r="W331" i="13"/>
  <c r="W293" i="13"/>
  <c r="W270" i="13"/>
  <c r="Y150" i="13"/>
  <c r="Y118" i="13"/>
  <c r="AA335" i="13"/>
  <c r="Y14" i="13"/>
  <c r="U341" i="13"/>
  <c r="W70" i="13"/>
  <c r="M335" i="13"/>
  <c r="O349" i="13"/>
  <c r="O284" i="13"/>
  <c r="Q137" i="13"/>
  <c r="Q249" i="13"/>
  <c r="S325" i="13"/>
  <c r="U249" i="13"/>
  <c r="U132" i="13"/>
  <c r="W349" i="13"/>
  <c r="U41" i="13"/>
  <c r="Y343" i="13"/>
  <c r="Y327" i="13"/>
  <c r="M291" i="13"/>
  <c r="Q64" i="13"/>
  <c r="S26" i="13"/>
  <c r="W295" i="13"/>
  <c r="Y337" i="13"/>
  <c r="O137" i="13"/>
  <c r="S76" i="13"/>
  <c r="U274" i="13"/>
  <c r="U251" i="13"/>
  <c r="S274" i="13"/>
  <c r="U104" i="13"/>
  <c r="W325" i="13"/>
  <c r="W249" i="13"/>
  <c r="Y335" i="13"/>
  <c r="Y297" i="13"/>
  <c r="Y247" i="13"/>
  <c r="AA293" i="13"/>
  <c r="U26" i="13"/>
  <c r="K152" i="13"/>
  <c r="U339" i="13"/>
  <c r="M270" i="13"/>
  <c r="O323" i="13"/>
  <c r="Q145" i="13"/>
  <c r="Y191" i="13"/>
  <c r="O171" i="13"/>
  <c r="M343" i="13"/>
  <c r="M327" i="13"/>
  <c r="M102" i="13"/>
  <c r="O28" i="13"/>
  <c r="Q139" i="13"/>
  <c r="Q124" i="13"/>
  <c r="Y293" i="13"/>
  <c r="Y76" i="13"/>
  <c r="AA177" i="13"/>
  <c r="AA341" i="13"/>
  <c r="Y98" i="13"/>
  <c r="M82" i="13"/>
  <c r="I145" i="13"/>
  <c r="I134" i="13"/>
  <c r="K341" i="13"/>
  <c r="K270" i="13"/>
  <c r="K158" i="13"/>
  <c r="M98" i="13"/>
  <c r="O122" i="13"/>
  <c r="O272" i="13"/>
  <c r="Q341" i="13"/>
  <c r="Q270" i="13"/>
  <c r="S251" i="13"/>
  <c r="S329" i="13"/>
  <c r="S12" i="13"/>
  <c r="U345" i="13"/>
  <c r="W272" i="13"/>
  <c r="W108" i="13"/>
  <c r="Y286" i="13"/>
  <c r="Y333" i="13"/>
  <c r="Y60" i="13"/>
  <c r="AA337" i="13"/>
  <c r="AA245" i="13"/>
  <c r="AA185" i="13"/>
  <c r="AA169" i="13"/>
  <c r="S343" i="13"/>
  <c r="S327" i="13"/>
  <c r="U343" i="13"/>
  <c r="U327" i="13"/>
  <c r="D291" i="13"/>
  <c r="K169" i="13"/>
  <c r="W78" i="13"/>
  <c r="Y26" i="13"/>
  <c r="AA349" i="13"/>
  <c r="AA325" i="13"/>
  <c r="AA163" i="13"/>
  <c r="AA347" i="13"/>
  <c r="AA120" i="13"/>
  <c r="AA181" i="13"/>
  <c r="AA165" i="13"/>
  <c r="AA126" i="13"/>
  <c r="Q4" i="9"/>
  <c r="AA331" i="13"/>
  <c r="AA329" i="13"/>
  <c r="AA64" i="13"/>
  <c r="S208" i="9"/>
  <c r="Q7" i="9"/>
  <c r="M111" i="13"/>
  <c r="M255" i="13"/>
  <c r="M134" i="13"/>
  <c r="M41" i="13"/>
  <c r="I341" i="13"/>
  <c r="I323" i="13"/>
  <c r="K323" i="13"/>
  <c r="Q5" i="1"/>
  <c r="Q4" i="1"/>
  <c r="I12" i="13"/>
  <c r="K297" i="13"/>
  <c r="K139" i="13"/>
  <c r="K167" i="13"/>
  <c r="K179" i="13"/>
  <c r="K329" i="13"/>
  <c r="K293" i="13"/>
  <c r="K70" i="13"/>
  <c r="K28" i="13"/>
  <c r="M106" i="13"/>
  <c r="K41" i="13"/>
  <c r="M187" i="13"/>
  <c r="M89" i="13"/>
  <c r="J4" i="2"/>
  <c r="J5" i="2"/>
  <c r="K102" i="13"/>
  <c r="K335" i="13"/>
  <c r="M14" i="13"/>
  <c r="K274" i="13"/>
  <c r="K337" i="13"/>
  <c r="K10" i="13"/>
  <c r="I333" i="13"/>
  <c r="Q271" i="11"/>
  <c r="H270" i="13" s="1"/>
  <c r="I270" i="13" s="1"/>
  <c r="S283" i="11"/>
  <c r="S254" i="11"/>
  <c r="Q246" i="11"/>
  <c r="H245" i="13" s="1"/>
  <c r="I245" i="13" s="1"/>
  <c r="G5" i="11"/>
  <c r="J5" i="11" s="1"/>
  <c r="Q5" i="11" s="1"/>
  <c r="Q197" i="11"/>
  <c r="S81" i="11"/>
  <c r="H80" i="13"/>
  <c r="I80" i="13" s="1"/>
  <c r="Q223" i="12"/>
  <c r="F195" i="12"/>
  <c r="J197" i="12"/>
  <c r="Q197" i="12" s="1"/>
  <c r="AA299" i="13"/>
  <c r="AA343" i="13"/>
  <c r="AA327" i="13"/>
  <c r="AA270" i="13"/>
  <c r="AA189" i="13"/>
  <c r="AA173" i="13"/>
  <c r="AB22" i="13"/>
  <c r="AB24" i="13"/>
  <c r="AB51" i="13"/>
  <c r="AA339" i="13"/>
  <c r="AA251" i="13"/>
  <c r="AA345" i="13"/>
  <c r="AA12" i="13"/>
  <c r="AB291" i="13"/>
  <c r="AB8" i="13"/>
  <c r="AA8" i="13" s="1"/>
  <c r="AA41" i="13"/>
  <c r="Y41" i="13"/>
  <c r="Y323" i="13"/>
  <c r="AA323" i="13"/>
  <c r="AA111" i="13"/>
  <c r="Y111" i="13"/>
  <c r="Y299" i="13"/>
  <c r="Y295" i="13"/>
  <c r="Y165" i="13"/>
  <c r="Z253" i="13"/>
  <c r="AA95" i="13"/>
  <c r="Z276" i="13"/>
  <c r="AA276" i="13" s="1"/>
  <c r="Z22" i="13"/>
  <c r="Z24" i="13"/>
  <c r="Y64" i="13"/>
  <c r="Y282" i="13"/>
  <c r="Y181" i="13"/>
  <c r="Y126" i="13"/>
  <c r="Y341" i="13"/>
  <c r="AA26" i="13"/>
  <c r="Z16" i="13"/>
  <c r="Z68" i="13"/>
  <c r="AA68" i="13" s="1"/>
  <c r="Y270" i="13"/>
  <c r="Y329" i="13"/>
  <c r="Z128" i="13"/>
  <c r="AA128" i="13" s="1"/>
  <c r="Z291" i="13"/>
  <c r="W8" i="13"/>
  <c r="X91" i="13"/>
  <c r="Y91" i="13" s="1"/>
  <c r="W343" i="13"/>
  <c r="W87" i="13"/>
  <c r="X276" i="13"/>
  <c r="X68" i="13"/>
  <c r="W299" i="13"/>
  <c r="Y10" i="13"/>
  <c r="W337" i="13"/>
  <c r="W132" i="13"/>
  <c r="W118" i="13"/>
  <c r="W72" i="13"/>
  <c r="W282" i="13"/>
  <c r="X152" i="13"/>
  <c r="Y152" i="13" s="1"/>
  <c r="W128" i="13"/>
  <c r="X120" i="13"/>
  <c r="Y120" i="13" s="1"/>
  <c r="W327" i="13"/>
  <c r="W286" i="13"/>
  <c r="W323" i="13"/>
  <c r="W333" i="13"/>
  <c r="W291" i="13"/>
  <c r="W98" i="13"/>
  <c r="X163" i="13"/>
  <c r="Y163" i="13" s="1"/>
  <c r="X22" i="13"/>
  <c r="X24" i="13"/>
  <c r="W28" i="13"/>
  <c r="V152" i="13"/>
  <c r="U335" i="13"/>
  <c r="U297" i="13"/>
  <c r="U247" i="13"/>
  <c r="U329" i="13"/>
  <c r="U8" i="13"/>
  <c r="U22" i="13"/>
  <c r="V163" i="13"/>
  <c r="V16" i="13"/>
  <c r="W16" i="13" s="1"/>
  <c r="U291" i="13"/>
  <c r="V276" i="13"/>
  <c r="U295" i="13"/>
  <c r="U299" i="13"/>
  <c r="U108" i="13"/>
  <c r="U70" i="13"/>
  <c r="U120" i="13"/>
  <c r="V80" i="13"/>
  <c r="W80" i="13" s="1"/>
  <c r="V91" i="13"/>
  <c r="U98" i="13"/>
  <c r="S98" i="13"/>
  <c r="U150" i="13"/>
  <c r="S150" i="13"/>
  <c r="S118" i="13"/>
  <c r="U118" i="13"/>
  <c r="U87" i="13"/>
  <c r="S87" i="13"/>
  <c r="T91" i="13"/>
  <c r="S91" i="13" s="1"/>
  <c r="U284" i="13"/>
  <c r="U286" i="13"/>
  <c r="S286" i="13"/>
  <c r="U89" i="13"/>
  <c r="S270" i="13"/>
  <c r="S291" i="13"/>
  <c r="S349" i="13"/>
  <c r="S345" i="13"/>
  <c r="T163" i="13"/>
  <c r="T80" i="13"/>
  <c r="T16" i="13"/>
  <c r="S60" i="13"/>
  <c r="S293" i="13"/>
  <c r="S245" i="13"/>
  <c r="S323" i="13"/>
  <c r="S193" i="13"/>
  <c r="S100" i="13"/>
  <c r="S132" i="13"/>
  <c r="T276" i="13"/>
  <c r="S72" i="13"/>
  <c r="T152" i="13"/>
  <c r="U272" i="13"/>
  <c r="Q41" i="13"/>
  <c r="Q299" i="13"/>
  <c r="Q111" i="13"/>
  <c r="Q297" i="13"/>
  <c r="R8" i="13"/>
  <c r="S8" i="13" s="1"/>
  <c r="R22" i="13"/>
  <c r="S22" i="13" s="1"/>
  <c r="R24" i="13"/>
  <c r="S24" i="13" s="1"/>
  <c r="Q251" i="13"/>
  <c r="Q161" i="13"/>
  <c r="R191" i="13"/>
  <c r="Q247" i="13"/>
  <c r="O68" i="13"/>
  <c r="Q68" i="13"/>
  <c r="O60" i="13"/>
  <c r="O333" i="13"/>
  <c r="Q333" i="13"/>
  <c r="P291" i="13"/>
  <c r="Q345" i="13"/>
  <c r="O337" i="13"/>
  <c r="P22" i="13"/>
  <c r="P24" i="13"/>
  <c r="P8" i="13"/>
  <c r="O293" i="13"/>
  <c r="Q293" i="13"/>
  <c r="O299" i="13"/>
  <c r="O270" i="13"/>
  <c r="O113" i="13"/>
  <c r="O66" i="13"/>
  <c r="O41" i="13"/>
  <c r="O84" i="13"/>
  <c r="O286" i="13"/>
  <c r="Q286" i="13"/>
  <c r="O169" i="13"/>
  <c r="Q169" i="13"/>
  <c r="O147" i="13"/>
  <c r="Q147" i="13"/>
  <c r="Q165" i="13"/>
  <c r="Q120" i="13"/>
  <c r="O120" i="13"/>
  <c r="Q80" i="13"/>
  <c r="O115" i="13"/>
  <c r="Q115" i="13"/>
  <c r="O158" i="13"/>
  <c r="O325" i="13"/>
  <c r="Q325" i="13"/>
  <c r="O274" i="13"/>
  <c r="Q274" i="13"/>
  <c r="Q329" i="13"/>
  <c r="Q126" i="13"/>
  <c r="Q154" i="13"/>
  <c r="M331" i="13"/>
  <c r="O161" i="13"/>
  <c r="N22" i="13"/>
  <c r="N24" i="13"/>
  <c r="N276" i="13"/>
  <c r="M28" i="13"/>
  <c r="M299" i="13"/>
  <c r="M137" i="13"/>
  <c r="M249" i="13"/>
  <c r="N128" i="13"/>
  <c r="O128" i="13" s="1"/>
  <c r="M347" i="13"/>
  <c r="N191" i="13"/>
  <c r="O191" i="13" s="1"/>
  <c r="M295" i="13"/>
  <c r="S153" i="2"/>
  <c r="S164" i="2"/>
  <c r="S52" i="2"/>
  <c r="M156" i="13"/>
  <c r="K171" i="13"/>
  <c r="K343" i="13"/>
  <c r="M339" i="13"/>
  <c r="K327" i="13"/>
  <c r="M323" i="13"/>
  <c r="K349" i="13"/>
  <c r="K26" i="13"/>
  <c r="M272" i="13"/>
  <c r="K286" i="13"/>
  <c r="Q9" i="2"/>
  <c r="L8" i="13" s="1"/>
  <c r="M8" i="13" s="1"/>
  <c r="M118" i="13"/>
  <c r="Q23" i="2"/>
  <c r="L22" i="13" s="1"/>
  <c r="Q196" i="2"/>
  <c r="K68" i="13"/>
  <c r="S192" i="2"/>
  <c r="L191" i="13"/>
  <c r="K191" i="13" s="1"/>
  <c r="S283" i="2"/>
  <c r="M154" i="13"/>
  <c r="L16" i="13"/>
  <c r="S17" i="2"/>
  <c r="Q208" i="2"/>
  <c r="S208" i="2" s="1"/>
  <c r="J6" i="2"/>
  <c r="Q6" i="2" s="1"/>
  <c r="K299" i="13"/>
  <c r="K251" i="13"/>
  <c r="K147" i="13"/>
  <c r="N4" i="2"/>
  <c r="P4" i="2" s="1"/>
  <c r="K120" i="13"/>
  <c r="Q198" i="2"/>
  <c r="K4" i="2"/>
  <c r="M4" i="2" s="1"/>
  <c r="M284" i="13"/>
  <c r="K5" i="2"/>
  <c r="M5" i="2" s="1"/>
  <c r="Q5" i="2" s="1"/>
  <c r="M7" i="2"/>
  <c r="Q7" i="2" s="1"/>
  <c r="M197" i="2"/>
  <c r="Q197" i="2" s="1"/>
  <c r="I291" i="13"/>
  <c r="K291" i="13"/>
  <c r="K137" i="13"/>
  <c r="I137" i="13"/>
  <c r="I345" i="13"/>
  <c r="K345" i="13"/>
  <c r="K80" i="13"/>
  <c r="I28" i="13"/>
  <c r="K247" i="13"/>
  <c r="I247" i="13"/>
  <c r="K60" i="13"/>
  <c r="J22" i="13"/>
  <c r="J24" i="13"/>
  <c r="I349" i="13"/>
  <c r="I165" i="13"/>
  <c r="K165" i="13"/>
  <c r="I143" i="13"/>
  <c r="K143" i="13"/>
  <c r="K333" i="13"/>
  <c r="I111" i="13"/>
  <c r="K111" i="13"/>
  <c r="K325" i="13"/>
  <c r="J8" i="13"/>
  <c r="I8" i="13" s="1"/>
  <c r="K163" i="13"/>
  <c r="K128" i="13"/>
  <c r="I128" i="13"/>
  <c r="I161" i="13"/>
  <c r="I98" i="13"/>
  <c r="I118" i="13"/>
  <c r="I87" i="13"/>
  <c r="I286" i="13"/>
  <c r="I150" i="13"/>
  <c r="I343" i="13"/>
  <c r="I193" i="13"/>
  <c r="I72" i="13"/>
  <c r="G72" i="13"/>
  <c r="I327" i="13"/>
  <c r="J7" i="11"/>
  <c r="I272" i="13"/>
  <c r="S192" i="11"/>
  <c r="J6" i="11"/>
  <c r="E4" i="11"/>
  <c r="J4" i="11" s="1"/>
  <c r="I274" i="13"/>
  <c r="S69" i="11"/>
  <c r="H68" i="13"/>
  <c r="I297" i="13"/>
  <c r="I102" i="13"/>
  <c r="S92" i="11"/>
  <c r="H91" i="13"/>
  <c r="M7" i="11"/>
  <c r="I293" i="13"/>
  <c r="I76" i="13"/>
  <c r="I130" i="13"/>
  <c r="S17" i="11"/>
  <c r="H16" i="13"/>
  <c r="I299" i="13"/>
  <c r="P6" i="11"/>
  <c r="Q6" i="11" s="1"/>
  <c r="N4" i="11"/>
  <c r="P4" i="11" s="1"/>
  <c r="Q4" i="11" s="1"/>
  <c r="S129" i="11"/>
  <c r="I53" i="13"/>
  <c r="D245" i="13"/>
  <c r="D196" i="13"/>
  <c r="D270" i="13"/>
  <c r="Q214" i="12"/>
  <c r="N194" i="12"/>
  <c r="J194" i="12"/>
  <c r="Q222" i="12"/>
  <c r="Q199" i="12"/>
  <c r="Q215" i="12"/>
  <c r="Q201" i="12"/>
  <c r="Q200" i="12"/>
  <c r="J196" i="12"/>
  <c r="Q196" i="12" s="1"/>
  <c r="Q198" i="12"/>
  <c r="O160" i="12"/>
  <c r="N160" i="12"/>
  <c r="O159" i="12"/>
  <c r="N159" i="12"/>
  <c r="P159" i="12" s="1"/>
  <c r="L160" i="12"/>
  <c r="K160" i="12"/>
  <c r="L159" i="12"/>
  <c r="K159" i="12"/>
  <c r="M159" i="12" s="1"/>
  <c r="I160" i="12"/>
  <c r="H160" i="12"/>
  <c r="G160" i="12"/>
  <c r="F160" i="12"/>
  <c r="E160" i="12"/>
  <c r="I159" i="12"/>
  <c r="H159" i="12"/>
  <c r="G159" i="12"/>
  <c r="F159" i="12"/>
  <c r="E159" i="12"/>
  <c r="P180" i="12"/>
  <c r="M180" i="12"/>
  <c r="J180" i="12"/>
  <c r="P179" i="12"/>
  <c r="M179" i="12"/>
  <c r="J179" i="12"/>
  <c r="M160" i="12"/>
  <c r="P174" i="12"/>
  <c r="M174" i="12"/>
  <c r="J174" i="12"/>
  <c r="P173" i="12"/>
  <c r="M173" i="12"/>
  <c r="J173" i="12"/>
  <c r="P176" i="12"/>
  <c r="M176" i="12"/>
  <c r="J176" i="12"/>
  <c r="P175" i="12"/>
  <c r="M175" i="12"/>
  <c r="J175" i="12"/>
  <c r="K85" i="12"/>
  <c r="O85" i="12"/>
  <c r="N85" i="12"/>
  <c r="L85" i="12"/>
  <c r="M85" i="12" s="1"/>
  <c r="I85" i="12"/>
  <c r="H85" i="12"/>
  <c r="G85" i="12"/>
  <c r="F85" i="12"/>
  <c r="E85" i="12"/>
  <c r="G58" i="12"/>
  <c r="P348" i="12"/>
  <c r="M348" i="12"/>
  <c r="J348" i="12"/>
  <c r="P347" i="12"/>
  <c r="M347" i="12"/>
  <c r="J347" i="12"/>
  <c r="P346" i="12"/>
  <c r="M346" i="12"/>
  <c r="J346" i="12"/>
  <c r="P345" i="12"/>
  <c r="M345" i="12"/>
  <c r="J345" i="12"/>
  <c r="P344" i="12"/>
  <c r="M344" i="12"/>
  <c r="J344" i="12"/>
  <c r="P343" i="12"/>
  <c r="M343" i="12"/>
  <c r="J343" i="12"/>
  <c r="P342" i="12"/>
  <c r="M342" i="12"/>
  <c r="J342" i="12"/>
  <c r="P341" i="12"/>
  <c r="M341" i="12"/>
  <c r="J341" i="12"/>
  <c r="P340" i="12"/>
  <c r="M340" i="12"/>
  <c r="J340" i="12"/>
  <c r="P339" i="12"/>
  <c r="M339" i="12"/>
  <c r="J339" i="12"/>
  <c r="P338" i="12"/>
  <c r="M338" i="12"/>
  <c r="J338" i="12"/>
  <c r="P337" i="12"/>
  <c r="M337" i="12"/>
  <c r="J337" i="12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M322" i="12"/>
  <c r="G289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P308" i="12"/>
  <c r="M308" i="12"/>
  <c r="J308" i="12"/>
  <c r="P307" i="12"/>
  <c r="M307" i="12"/>
  <c r="J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O290" i="12"/>
  <c r="K290" i="12"/>
  <c r="I290" i="12"/>
  <c r="E290" i="12"/>
  <c r="M297" i="12"/>
  <c r="I289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F290" i="12"/>
  <c r="O289" i="12"/>
  <c r="N289" i="12"/>
  <c r="L289" i="12"/>
  <c r="K289" i="12"/>
  <c r="F289" i="12"/>
  <c r="P287" i="12"/>
  <c r="J287" i="12"/>
  <c r="P286" i="12"/>
  <c r="M286" i="12"/>
  <c r="J286" i="12"/>
  <c r="P285" i="12"/>
  <c r="M285" i="12"/>
  <c r="J285" i="12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8" i="12"/>
  <c r="M278" i="12"/>
  <c r="J278" i="12"/>
  <c r="P277" i="12"/>
  <c r="M277" i="12"/>
  <c r="J277" i="12"/>
  <c r="P276" i="12"/>
  <c r="M276" i="12"/>
  <c r="J276" i="12"/>
  <c r="P275" i="12"/>
  <c r="M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P270" i="12"/>
  <c r="M270" i="12"/>
  <c r="J270" i="12"/>
  <c r="O269" i="12"/>
  <c r="N269" i="12"/>
  <c r="L269" i="12"/>
  <c r="K269" i="12"/>
  <c r="I269" i="12"/>
  <c r="H269" i="12"/>
  <c r="G269" i="12"/>
  <c r="F269" i="12"/>
  <c r="E269" i="12"/>
  <c r="O268" i="12"/>
  <c r="P268" i="12" s="1"/>
  <c r="N268" i="12"/>
  <c r="L268" i="12"/>
  <c r="K268" i="12"/>
  <c r="M268" i="12" s="1"/>
  <c r="I268" i="12"/>
  <c r="H268" i="12"/>
  <c r="G268" i="12"/>
  <c r="F268" i="12"/>
  <c r="E268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J259" i="12"/>
  <c r="P258" i="12"/>
  <c r="M258" i="12"/>
  <c r="J258" i="12"/>
  <c r="P257" i="12"/>
  <c r="M257" i="12"/>
  <c r="J257" i="12"/>
  <c r="P256" i="12"/>
  <c r="M256" i="12"/>
  <c r="J256" i="12"/>
  <c r="P255" i="12"/>
  <c r="M255" i="12"/>
  <c r="J255" i="12"/>
  <c r="P254" i="12"/>
  <c r="M254" i="12"/>
  <c r="J254" i="12"/>
  <c r="P253" i="12"/>
  <c r="M253" i="12"/>
  <c r="J253" i="12"/>
  <c r="P252" i="12"/>
  <c r="M252" i="12"/>
  <c r="J252" i="12"/>
  <c r="P251" i="12"/>
  <c r="M251" i="12"/>
  <c r="J251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P244" i="12" s="1"/>
  <c r="M246" i="12"/>
  <c r="M244" i="12" s="1"/>
  <c r="J246" i="12"/>
  <c r="P245" i="12"/>
  <c r="M245" i="12"/>
  <c r="J245" i="12"/>
  <c r="O244" i="12"/>
  <c r="N244" i="12"/>
  <c r="L244" i="12"/>
  <c r="K244" i="12"/>
  <c r="I244" i="12"/>
  <c r="H244" i="12"/>
  <c r="G244" i="12"/>
  <c r="F244" i="12"/>
  <c r="E244" i="12"/>
  <c r="O243" i="12"/>
  <c r="N243" i="12"/>
  <c r="M243" i="12"/>
  <c r="L243" i="12"/>
  <c r="K243" i="12"/>
  <c r="I243" i="12"/>
  <c r="H243" i="12"/>
  <c r="G243" i="12"/>
  <c r="F243" i="12"/>
  <c r="E243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J234" i="12"/>
  <c r="P233" i="12"/>
  <c r="M233" i="12"/>
  <c r="J233" i="12"/>
  <c r="P232" i="12"/>
  <c r="M232" i="12"/>
  <c r="J232" i="12"/>
  <c r="P231" i="12"/>
  <c r="M231" i="12"/>
  <c r="J231" i="12"/>
  <c r="P230" i="12"/>
  <c r="M230" i="12"/>
  <c r="J230" i="12"/>
  <c r="P229" i="12"/>
  <c r="M229" i="12"/>
  <c r="J229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1" i="12"/>
  <c r="M221" i="12"/>
  <c r="J221" i="12"/>
  <c r="P220" i="12"/>
  <c r="M220" i="12"/>
  <c r="J220" i="12"/>
  <c r="P219" i="12"/>
  <c r="M219" i="12"/>
  <c r="J219" i="12"/>
  <c r="P218" i="12"/>
  <c r="Q218" i="12" s="1"/>
  <c r="M218" i="12"/>
  <c r="J218" i="12"/>
  <c r="P217" i="12"/>
  <c r="M217" i="12"/>
  <c r="J217" i="12"/>
  <c r="P216" i="12"/>
  <c r="M216" i="12"/>
  <c r="J216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9" i="12"/>
  <c r="M209" i="12"/>
  <c r="J209" i="12"/>
  <c r="P208" i="12"/>
  <c r="M208" i="12"/>
  <c r="J208" i="12"/>
  <c r="P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192" i="12"/>
  <c r="M192" i="12"/>
  <c r="J192" i="12"/>
  <c r="P191" i="12"/>
  <c r="M191" i="12"/>
  <c r="J191" i="12"/>
  <c r="P190" i="12"/>
  <c r="M190" i="12"/>
  <c r="J190" i="12"/>
  <c r="P189" i="12"/>
  <c r="M189" i="12"/>
  <c r="J189" i="12"/>
  <c r="P188" i="12"/>
  <c r="M188" i="12"/>
  <c r="J188" i="12"/>
  <c r="P187" i="12"/>
  <c r="M187" i="12"/>
  <c r="J187" i="12"/>
  <c r="P186" i="12"/>
  <c r="M186" i="12"/>
  <c r="J186" i="12"/>
  <c r="P185" i="12"/>
  <c r="M185" i="12"/>
  <c r="J185" i="12"/>
  <c r="P184" i="12"/>
  <c r="M184" i="12"/>
  <c r="J184" i="12"/>
  <c r="P183" i="12"/>
  <c r="M183" i="12"/>
  <c r="J183" i="12"/>
  <c r="P182" i="12"/>
  <c r="M182" i="12"/>
  <c r="J182" i="12"/>
  <c r="P181" i="12"/>
  <c r="M181" i="12"/>
  <c r="J181" i="12"/>
  <c r="P178" i="12"/>
  <c r="M178" i="12"/>
  <c r="J178" i="12"/>
  <c r="P177" i="12"/>
  <c r="M177" i="12"/>
  <c r="J177" i="12"/>
  <c r="P172" i="12"/>
  <c r="M172" i="12"/>
  <c r="J172" i="12"/>
  <c r="P171" i="12"/>
  <c r="M171" i="12"/>
  <c r="J171" i="12"/>
  <c r="P170" i="12"/>
  <c r="M170" i="12"/>
  <c r="J170" i="12"/>
  <c r="P169" i="12"/>
  <c r="M169" i="12"/>
  <c r="J169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P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P149" i="12" s="1"/>
  <c r="M149" i="12"/>
  <c r="L149" i="12"/>
  <c r="K149" i="12"/>
  <c r="I149" i="12"/>
  <c r="H149" i="12"/>
  <c r="G149" i="12"/>
  <c r="F149" i="12"/>
  <c r="E149" i="12"/>
  <c r="O148" i="12"/>
  <c r="N148" i="12"/>
  <c r="L148" i="12"/>
  <c r="K148" i="12"/>
  <c r="M148" i="12" s="1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42" i="12"/>
  <c r="M142" i="12"/>
  <c r="J142" i="12"/>
  <c r="P141" i="12"/>
  <c r="M141" i="12"/>
  <c r="J141" i="12"/>
  <c r="P140" i="12"/>
  <c r="M140" i="12"/>
  <c r="J140" i="12"/>
  <c r="P139" i="12"/>
  <c r="M139" i="12"/>
  <c r="J139" i="12"/>
  <c r="P138" i="12"/>
  <c r="M138" i="12"/>
  <c r="J138" i="12"/>
  <c r="P137" i="12"/>
  <c r="M137" i="12"/>
  <c r="J137" i="12"/>
  <c r="O136" i="12"/>
  <c r="N136" i="12"/>
  <c r="L136" i="12"/>
  <c r="K136" i="12"/>
  <c r="I136" i="12"/>
  <c r="H136" i="12"/>
  <c r="G136" i="12"/>
  <c r="F136" i="12"/>
  <c r="E136" i="12"/>
  <c r="O135" i="12"/>
  <c r="N135" i="12"/>
  <c r="L135" i="12"/>
  <c r="K135" i="12"/>
  <c r="M135" i="12" s="1"/>
  <c r="I135" i="12"/>
  <c r="H135" i="12"/>
  <c r="G135" i="12"/>
  <c r="F135" i="12"/>
  <c r="E135" i="12"/>
  <c r="P133" i="12"/>
  <c r="M133" i="12"/>
  <c r="J133" i="12"/>
  <c r="P132" i="12"/>
  <c r="M132" i="12"/>
  <c r="J132" i="12"/>
  <c r="P131" i="12"/>
  <c r="M131" i="12"/>
  <c r="J131" i="12"/>
  <c r="P130" i="12"/>
  <c r="M130" i="12"/>
  <c r="J130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O117" i="12"/>
  <c r="N117" i="12"/>
  <c r="L117" i="12"/>
  <c r="M117" i="12" s="1"/>
  <c r="K117" i="12"/>
  <c r="I117" i="12"/>
  <c r="H117" i="12"/>
  <c r="G117" i="12"/>
  <c r="F117" i="12"/>
  <c r="E117" i="12"/>
  <c r="O116" i="12"/>
  <c r="N116" i="12"/>
  <c r="L116" i="12"/>
  <c r="K116" i="12"/>
  <c r="I116" i="12"/>
  <c r="H116" i="12"/>
  <c r="G116" i="12"/>
  <c r="F116" i="12"/>
  <c r="E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M110" i="12" s="1"/>
  <c r="I110" i="12"/>
  <c r="H110" i="12"/>
  <c r="G110" i="12"/>
  <c r="F110" i="12"/>
  <c r="E110" i="12"/>
  <c r="O109" i="12"/>
  <c r="N109" i="12"/>
  <c r="L109" i="12"/>
  <c r="K109" i="12"/>
  <c r="M109" i="12" s="1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P97" i="12"/>
  <c r="O97" i="12"/>
  <c r="N97" i="12"/>
  <c r="L97" i="12"/>
  <c r="K97" i="12"/>
  <c r="M97" i="12" s="1"/>
  <c r="I97" i="12"/>
  <c r="H97" i="12"/>
  <c r="G97" i="12"/>
  <c r="F97" i="12"/>
  <c r="E97" i="12"/>
  <c r="O96" i="12"/>
  <c r="N96" i="12"/>
  <c r="P96" i="12" s="1"/>
  <c r="L96" i="12"/>
  <c r="M96" i="12" s="1"/>
  <c r="K96" i="12"/>
  <c r="I96" i="12"/>
  <c r="H96" i="12"/>
  <c r="G96" i="12"/>
  <c r="F96" i="12"/>
  <c r="E96" i="12"/>
  <c r="P94" i="12"/>
  <c r="M94" i="12"/>
  <c r="J94" i="12"/>
  <c r="P93" i="12"/>
  <c r="M93" i="12"/>
  <c r="J93" i="12"/>
  <c r="P88" i="12"/>
  <c r="M88" i="12"/>
  <c r="J88" i="12"/>
  <c r="P87" i="12"/>
  <c r="J87" i="12"/>
  <c r="O86" i="12"/>
  <c r="L86" i="12"/>
  <c r="I86" i="12"/>
  <c r="H86" i="12"/>
  <c r="G86" i="12"/>
  <c r="F86" i="12"/>
  <c r="E86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Q70" i="12" s="1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P58" i="12" s="1"/>
  <c r="L58" i="12"/>
  <c r="K58" i="12"/>
  <c r="I58" i="12"/>
  <c r="H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J44" i="12"/>
  <c r="Q44" i="12" s="1"/>
  <c r="F45" i="13" s="1"/>
  <c r="G45" i="13" s="1"/>
  <c r="O43" i="12"/>
  <c r="O39" i="12" s="1"/>
  <c r="P39" i="12" s="1"/>
  <c r="N43" i="12"/>
  <c r="L43" i="12"/>
  <c r="K43" i="12"/>
  <c r="K39" i="12" s="1"/>
  <c r="I43" i="12"/>
  <c r="I39" i="12" s="1"/>
  <c r="H43" i="12"/>
  <c r="H39" i="12" s="1"/>
  <c r="E43" i="12"/>
  <c r="P42" i="12"/>
  <c r="M42" i="12"/>
  <c r="J42" i="12"/>
  <c r="P41" i="12"/>
  <c r="M41" i="12"/>
  <c r="J41" i="12"/>
  <c r="O40" i="12"/>
  <c r="N40" i="12"/>
  <c r="P40" i="12" s="1"/>
  <c r="L40" i="12"/>
  <c r="K40" i="12"/>
  <c r="I40" i="12"/>
  <c r="H40" i="12"/>
  <c r="G40" i="12"/>
  <c r="F40" i="12"/>
  <c r="E40" i="12"/>
  <c r="N39" i="12"/>
  <c r="L39" i="12"/>
  <c r="G39" i="12"/>
  <c r="F39" i="12"/>
  <c r="E39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M9" i="12" s="1"/>
  <c r="I9" i="12"/>
  <c r="H9" i="12"/>
  <c r="G9" i="12"/>
  <c r="F9" i="12"/>
  <c r="F7" i="12" s="1"/>
  <c r="E9" i="12"/>
  <c r="O8" i="12"/>
  <c r="N8" i="12"/>
  <c r="N6" i="12" s="1"/>
  <c r="L8" i="12"/>
  <c r="L6" i="12" s="1"/>
  <c r="K8" i="12"/>
  <c r="I8" i="12"/>
  <c r="H8" i="12"/>
  <c r="H6" i="12" s="1"/>
  <c r="G8" i="12"/>
  <c r="F8" i="12"/>
  <c r="E8" i="12"/>
  <c r="L7" i="12"/>
  <c r="E7" i="12"/>
  <c r="Q7" i="11" l="1"/>
  <c r="Y22" i="13"/>
  <c r="W91" i="13"/>
  <c r="W163" i="13"/>
  <c r="W276" i="13"/>
  <c r="Q22" i="13"/>
  <c r="Q8" i="13"/>
  <c r="O22" i="13"/>
  <c r="Q24" i="13"/>
  <c r="Y276" i="13"/>
  <c r="W120" i="13"/>
  <c r="M128" i="13"/>
  <c r="M191" i="13"/>
  <c r="M22" i="13"/>
  <c r="I60" i="13"/>
  <c r="Q4" i="2"/>
  <c r="Q264" i="12"/>
  <c r="F265" i="13" s="1"/>
  <c r="G265" i="13" s="1"/>
  <c r="Q131" i="12"/>
  <c r="F132" i="13" s="1"/>
  <c r="G132" i="13" s="1"/>
  <c r="P117" i="12"/>
  <c r="AA291" i="13"/>
  <c r="AA22" i="13"/>
  <c r="AA24" i="13"/>
  <c r="Y291" i="13"/>
  <c r="AA16" i="13"/>
  <c r="Y16" i="13"/>
  <c r="Y253" i="13"/>
  <c r="AA253" i="13"/>
  <c r="Y128" i="13"/>
  <c r="W152" i="13"/>
  <c r="W22" i="13"/>
  <c r="Y24" i="13"/>
  <c r="W24" i="13"/>
  <c r="Y68" i="13"/>
  <c r="W68" i="13"/>
  <c r="U91" i="13"/>
  <c r="U276" i="13"/>
  <c r="S276" i="13"/>
  <c r="S80" i="13"/>
  <c r="U80" i="13"/>
  <c r="U163" i="13"/>
  <c r="S163" i="13"/>
  <c r="U152" i="13"/>
  <c r="S152" i="13"/>
  <c r="U16" i="13"/>
  <c r="S16" i="13"/>
  <c r="S191" i="13"/>
  <c r="Q191" i="13"/>
  <c r="O8" i="13"/>
  <c r="O24" i="13"/>
  <c r="O291" i="13"/>
  <c r="Q291" i="13"/>
  <c r="M24" i="13"/>
  <c r="M276" i="13"/>
  <c r="O276" i="13"/>
  <c r="M16" i="13"/>
  <c r="K16" i="13"/>
  <c r="K8" i="13"/>
  <c r="K24" i="13"/>
  <c r="I24" i="13"/>
  <c r="K22" i="13"/>
  <c r="I22" i="13"/>
  <c r="I16" i="13"/>
  <c r="G91" i="13"/>
  <c r="I91" i="13"/>
  <c r="I68" i="13"/>
  <c r="P43" i="12"/>
  <c r="Q248" i="12"/>
  <c r="F249" i="13" s="1"/>
  <c r="G249" i="13" s="1"/>
  <c r="Q252" i="12"/>
  <c r="F253" i="13" s="1"/>
  <c r="G253" i="13" s="1"/>
  <c r="Q256" i="12"/>
  <c r="F257" i="13" s="1"/>
  <c r="G257" i="13" s="1"/>
  <c r="Q260" i="12"/>
  <c r="F261" i="13" s="1"/>
  <c r="G261" i="13" s="1"/>
  <c r="Q271" i="12"/>
  <c r="Q275" i="12"/>
  <c r="S275" i="12" s="1"/>
  <c r="Q279" i="12"/>
  <c r="F280" i="13" s="1"/>
  <c r="G280" i="13" s="1"/>
  <c r="Q287" i="12"/>
  <c r="Q283" i="12"/>
  <c r="F284" i="13" s="1"/>
  <c r="G284" i="13" s="1"/>
  <c r="M269" i="12"/>
  <c r="J244" i="12"/>
  <c r="Q244" i="12" s="1"/>
  <c r="F245" i="13" s="1"/>
  <c r="G245" i="13" s="1"/>
  <c r="Q208" i="12"/>
  <c r="Q212" i="12"/>
  <c r="Q179" i="12"/>
  <c r="M43" i="12"/>
  <c r="Q60" i="12"/>
  <c r="Q68" i="12"/>
  <c r="Q63" i="12"/>
  <c r="F64" i="13" s="1"/>
  <c r="G64" i="13" s="1"/>
  <c r="Q224" i="12"/>
  <c r="J23" i="12"/>
  <c r="M22" i="12"/>
  <c r="M39" i="12"/>
  <c r="P195" i="12"/>
  <c r="Q328" i="12"/>
  <c r="F329" i="13" s="1"/>
  <c r="G329" i="13" s="1"/>
  <c r="Q336" i="12"/>
  <c r="F337" i="13" s="1"/>
  <c r="G337" i="13" s="1"/>
  <c r="Q344" i="12"/>
  <c r="F345" i="13" s="1"/>
  <c r="G345" i="13" s="1"/>
  <c r="I6" i="12"/>
  <c r="I4" i="12" s="1"/>
  <c r="O6" i="12"/>
  <c r="P6" i="12" s="1"/>
  <c r="H7" i="12"/>
  <c r="N7" i="12"/>
  <c r="Q26" i="12"/>
  <c r="P109" i="12"/>
  <c r="M116" i="12"/>
  <c r="M136" i="12"/>
  <c r="Q142" i="12"/>
  <c r="F143" i="13" s="1"/>
  <c r="G143" i="13" s="1"/>
  <c r="P289" i="12"/>
  <c r="G290" i="12"/>
  <c r="L290" i="12"/>
  <c r="M290" i="12" s="1"/>
  <c r="Q301" i="12"/>
  <c r="Q305" i="12"/>
  <c r="Q309" i="12"/>
  <c r="Q315" i="12"/>
  <c r="Q319" i="12"/>
  <c r="J321" i="12"/>
  <c r="P321" i="12"/>
  <c r="Q323" i="12"/>
  <c r="Q327" i="12"/>
  <c r="Q331" i="12"/>
  <c r="Q335" i="12"/>
  <c r="Q339" i="12"/>
  <c r="Q343" i="12"/>
  <c r="Q347" i="12"/>
  <c r="Q27" i="12"/>
  <c r="F26" i="13" s="1"/>
  <c r="G26" i="13" s="1"/>
  <c r="Q203" i="12"/>
  <c r="Q286" i="12"/>
  <c r="P298" i="12"/>
  <c r="Q324" i="12"/>
  <c r="F325" i="13" s="1"/>
  <c r="G325" i="13" s="1"/>
  <c r="Q332" i="12"/>
  <c r="F333" i="13" s="1"/>
  <c r="G333" i="13" s="1"/>
  <c r="Q340" i="12"/>
  <c r="F341" i="13" s="1"/>
  <c r="G341" i="13" s="1"/>
  <c r="F6" i="12"/>
  <c r="M8" i="12"/>
  <c r="I7" i="12"/>
  <c r="I5" i="12" s="1"/>
  <c r="O7" i="12"/>
  <c r="O5" i="12" s="1"/>
  <c r="M40" i="12"/>
  <c r="Q67" i="12"/>
  <c r="F68" i="13" s="1"/>
  <c r="G68" i="13" s="1"/>
  <c r="P110" i="12"/>
  <c r="Q130" i="12"/>
  <c r="Q249" i="12"/>
  <c r="Q253" i="12"/>
  <c r="Q257" i="12"/>
  <c r="Q261" i="12"/>
  <c r="Q270" i="12"/>
  <c r="M289" i="12"/>
  <c r="Q294" i="12"/>
  <c r="F295" i="13" s="1"/>
  <c r="G295" i="13" s="1"/>
  <c r="P297" i="12"/>
  <c r="Q300" i="12"/>
  <c r="F301" i="13" s="1"/>
  <c r="G301" i="13" s="1"/>
  <c r="Q304" i="12"/>
  <c r="F305" i="13" s="1"/>
  <c r="G305" i="13" s="1"/>
  <c r="Q308" i="12"/>
  <c r="F309" i="13" s="1"/>
  <c r="G309" i="13" s="1"/>
  <c r="Q312" i="12"/>
  <c r="F313" i="13" s="1"/>
  <c r="G313" i="13" s="1"/>
  <c r="Q318" i="12"/>
  <c r="F319" i="13" s="1"/>
  <c r="G319" i="13" s="1"/>
  <c r="M321" i="12"/>
  <c r="Q180" i="12"/>
  <c r="F181" i="13" s="1"/>
  <c r="G181" i="13" s="1"/>
  <c r="Q48" i="12"/>
  <c r="M23" i="12"/>
  <c r="Q173" i="12"/>
  <c r="Q154" i="12"/>
  <c r="Q164" i="12"/>
  <c r="F165" i="13" s="1"/>
  <c r="G165" i="13" s="1"/>
  <c r="Q176" i="12"/>
  <c r="F177" i="13" s="1"/>
  <c r="G177" i="13" s="1"/>
  <c r="Q175" i="12"/>
  <c r="Q174" i="12"/>
  <c r="F175" i="13" s="1"/>
  <c r="G175" i="13" s="1"/>
  <c r="Q121" i="12"/>
  <c r="F122" i="13" s="1"/>
  <c r="G122" i="13" s="1"/>
  <c r="Q169" i="12"/>
  <c r="Q184" i="12"/>
  <c r="F185" i="13" s="1"/>
  <c r="G185" i="13" s="1"/>
  <c r="Q188" i="12"/>
  <c r="F189" i="13" s="1"/>
  <c r="G189" i="13" s="1"/>
  <c r="Q71" i="12"/>
  <c r="Q100" i="12"/>
  <c r="Q104" i="12"/>
  <c r="Q118" i="12"/>
  <c r="Q126" i="12"/>
  <c r="S126" i="12" s="1"/>
  <c r="Q128" i="12"/>
  <c r="Q133" i="12"/>
  <c r="Q150" i="12"/>
  <c r="S150" i="12" s="1"/>
  <c r="Q168" i="12"/>
  <c r="F169" i="13" s="1"/>
  <c r="G169" i="13" s="1"/>
  <c r="Q172" i="12"/>
  <c r="F173" i="13" s="1"/>
  <c r="G173" i="13" s="1"/>
  <c r="Q182" i="12"/>
  <c r="F183" i="13" s="1"/>
  <c r="G183" i="13" s="1"/>
  <c r="Q99" i="12"/>
  <c r="F100" i="13" s="1"/>
  <c r="G100" i="13" s="1"/>
  <c r="Q103" i="12"/>
  <c r="F104" i="13" s="1"/>
  <c r="G104" i="13" s="1"/>
  <c r="Q119" i="12"/>
  <c r="F120" i="13" s="1"/>
  <c r="G120" i="13" s="1"/>
  <c r="Q30" i="12"/>
  <c r="Q83" i="12"/>
  <c r="Q127" i="12"/>
  <c r="Q74" i="12"/>
  <c r="Q82" i="12"/>
  <c r="Q124" i="12"/>
  <c r="Q170" i="12"/>
  <c r="F171" i="13" s="1"/>
  <c r="G171" i="13" s="1"/>
  <c r="Q123" i="12"/>
  <c r="F124" i="13" s="1"/>
  <c r="G124" i="13" s="1"/>
  <c r="Q125" i="12"/>
  <c r="F126" i="13" s="1"/>
  <c r="G126" i="13" s="1"/>
  <c r="Q129" i="12"/>
  <c r="Q47" i="12"/>
  <c r="Q62" i="12"/>
  <c r="Q77" i="12"/>
  <c r="F78" i="13" s="1"/>
  <c r="G78" i="13" s="1"/>
  <c r="Q81" i="12"/>
  <c r="F82" i="13" s="1"/>
  <c r="G82" i="13" s="1"/>
  <c r="J110" i="12"/>
  <c r="Q112" i="12"/>
  <c r="F113" i="13" s="1"/>
  <c r="G113" i="13" s="1"/>
  <c r="Q122" i="12"/>
  <c r="Q132" i="12"/>
  <c r="Q153" i="12"/>
  <c r="F154" i="13" s="1"/>
  <c r="G154" i="13" s="1"/>
  <c r="Q157" i="12"/>
  <c r="Q11" i="12"/>
  <c r="F10" i="13" s="1"/>
  <c r="G10" i="13" s="1"/>
  <c r="Q15" i="12"/>
  <c r="F14" i="13" s="1"/>
  <c r="G14" i="13" s="1"/>
  <c r="Q19" i="12"/>
  <c r="F18" i="13" s="1"/>
  <c r="G18" i="13" s="1"/>
  <c r="Q46" i="12"/>
  <c r="Q61" i="12"/>
  <c r="F62" i="13" s="1"/>
  <c r="G62" i="13" s="1"/>
  <c r="Q65" i="12"/>
  <c r="Q76" i="12"/>
  <c r="Q80" i="12"/>
  <c r="Q101" i="12"/>
  <c r="F102" i="13" s="1"/>
  <c r="G102" i="13" s="1"/>
  <c r="Q105" i="12"/>
  <c r="F106" i="13" s="1"/>
  <c r="G106" i="13" s="1"/>
  <c r="Q120" i="12"/>
  <c r="Q152" i="12"/>
  <c r="Q162" i="12"/>
  <c r="F163" i="13" s="1"/>
  <c r="G163" i="13" s="1"/>
  <c r="Q166" i="12"/>
  <c r="F167" i="13" s="1"/>
  <c r="G167" i="13" s="1"/>
  <c r="Q178" i="12"/>
  <c r="F179" i="13" s="1"/>
  <c r="G179" i="13" s="1"/>
  <c r="Q45" i="12"/>
  <c r="Q69" i="12"/>
  <c r="F70" i="13" s="1"/>
  <c r="G70" i="13" s="1"/>
  <c r="Q75" i="12"/>
  <c r="F76" i="13" s="1"/>
  <c r="G76" i="13" s="1"/>
  <c r="Q146" i="12"/>
  <c r="F147" i="13" s="1"/>
  <c r="G147" i="13" s="1"/>
  <c r="Q151" i="12"/>
  <c r="F152" i="13" s="1"/>
  <c r="G152" i="13" s="1"/>
  <c r="Q155" i="12"/>
  <c r="F156" i="13" s="1"/>
  <c r="G156" i="13" s="1"/>
  <c r="Q161" i="12"/>
  <c r="Q165" i="12"/>
  <c r="J159" i="12"/>
  <c r="Q159" i="12" s="1"/>
  <c r="J149" i="12"/>
  <c r="Q149" i="12" s="1"/>
  <c r="F150" i="13" s="1"/>
  <c r="G150" i="13" s="1"/>
  <c r="Q156" i="12"/>
  <c r="P148" i="12"/>
  <c r="Q138" i="12"/>
  <c r="F139" i="13" s="1"/>
  <c r="G139" i="13" s="1"/>
  <c r="Q140" i="12"/>
  <c r="F141" i="13" s="1"/>
  <c r="G141" i="13" s="1"/>
  <c r="J136" i="12"/>
  <c r="P135" i="12"/>
  <c r="P136" i="12"/>
  <c r="Q88" i="12"/>
  <c r="F89" i="13" s="1"/>
  <c r="G89" i="13" s="1"/>
  <c r="K86" i="12"/>
  <c r="M86" i="12" s="1"/>
  <c r="S66" i="12"/>
  <c r="P59" i="12"/>
  <c r="Q73" i="12"/>
  <c r="M59" i="12"/>
  <c r="Q72" i="12"/>
  <c r="Q64" i="12"/>
  <c r="M58" i="12"/>
  <c r="Q53" i="12"/>
  <c r="Q49" i="12"/>
  <c r="Q18" i="12"/>
  <c r="H290" i="12"/>
  <c r="H5" i="12" s="1"/>
  <c r="J322" i="12"/>
  <c r="Q348" i="12"/>
  <c r="F349" i="13" s="1"/>
  <c r="G349" i="13" s="1"/>
  <c r="Q307" i="12"/>
  <c r="Q311" i="12"/>
  <c r="Q317" i="12"/>
  <c r="Q306" i="12"/>
  <c r="F307" i="13" s="1"/>
  <c r="G307" i="13" s="1"/>
  <c r="Q310" i="12"/>
  <c r="F311" i="13" s="1"/>
  <c r="G311" i="13" s="1"/>
  <c r="Q316" i="12"/>
  <c r="F317" i="13" s="1"/>
  <c r="G317" i="13" s="1"/>
  <c r="Q320" i="12"/>
  <c r="F321" i="13" s="1"/>
  <c r="G321" i="13" s="1"/>
  <c r="Q303" i="12"/>
  <c r="Q302" i="12"/>
  <c r="F303" i="13" s="1"/>
  <c r="G303" i="13" s="1"/>
  <c r="Q299" i="12"/>
  <c r="Q293" i="12"/>
  <c r="P269" i="12"/>
  <c r="L4" i="12"/>
  <c r="J269" i="12"/>
  <c r="Q282" i="12"/>
  <c r="Q273" i="12"/>
  <c r="F274" i="13" s="1"/>
  <c r="G274" i="13" s="1"/>
  <c r="Q277" i="12"/>
  <c r="F278" i="13" s="1"/>
  <c r="G278" i="13" s="1"/>
  <c r="Q281" i="12"/>
  <c r="F282" i="13" s="1"/>
  <c r="G282" i="13" s="1"/>
  <c r="Q285" i="12"/>
  <c r="F286" i="13" s="1"/>
  <c r="G286" i="13" s="1"/>
  <c r="Q274" i="12"/>
  <c r="Q278" i="12"/>
  <c r="Q272" i="12"/>
  <c r="Q276" i="12"/>
  <c r="Q280" i="12"/>
  <c r="Q284" i="12"/>
  <c r="J243" i="12"/>
  <c r="Q247" i="12"/>
  <c r="Q251" i="12"/>
  <c r="S251" i="12" s="1"/>
  <c r="Q255" i="12"/>
  <c r="Q259" i="12"/>
  <c r="Q263" i="12"/>
  <c r="Q246" i="12"/>
  <c r="F247" i="13" s="1"/>
  <c r="G247" i="13" s="1"/>
  <c r="Q250" i="12"/>
  <c r="F251" i="13" s="1"/>
  <c r="G251" i="13" s="1"/>
  <c r="Q254" i="12"/>
  <c r="F255" i="13" s="1"/>
  <c r="G255" i="13" s="1"/>
  <c r="Q258" i="12"/>
  <c r="F259" i="13" s="1"/>
  <c r="G259" i="13" s="1"/>
  <c r="Q262" i="12"/>
  <c r="F263" i="13" s="1"/>
  <c r="G263" i="13" s="1"/>
  <c r="Q266" i="12"/>
  <c r="F267" i="13" s="1"/>
  <c r="G267" i="13" s="1"/>
  <c r="Q265" i="12"/>
  <c r="M194" i="12"/>
  <c r="Q213" i="12"/>
  <c r="Q225" i="12"/>
  <c r="Q232" i="12"/>
  <c r="Q236" i="12"/>
  <c r="Q204" i="12"/>
  <c r="J195" i="12"/>
  <c r="Q211" i="12"/>
  <c r="Q217" i="12"/>
  <c r="Q221" i="12"/>
  <c r="Q227" i="12"/>
  <c r="Q240" i="12"/>
  <c r="Q210" i="12"/>
  <c r="Q216" i="12"/>
  <c r="Q220" i="12"/>
  <c r="Q226" i="12"/>
  <c r="Q231" i="12"/>
  <c r="Q235" i="12"/>
  <c r="Q239" i="12"/>
  <c r="Q209" i="12"/>
  <c r="Q219" i="12"/>
  <c r="Q163" i="12"/>
  <c r="Q167" i="12"/>
  <c r="Q171" i="12"/>
  <c r="Q181" i="12"/>
  <c r="J160" i="12"/>
  <c r="Q160" i="12" s="1"/>
  <c r="F161" i="13" s="1"/>
  <c r="G161" i="13" s="1"/>
  <c r="Q185" i="12"/>
  <c r="Q189" i="12"/>
  <c r="Q191" i="12"/>
  <c r="Q177" i="12"/>
  <c r="J148" i="12"/>
  <c r="Q137" i="12"/>
  <c r="Q141" i="12"/>
  <c r="Q145" i="12"/>
  <c r="J135" i="12"/>
  <c r="Q144" i="12"/>
  <c r="Q139" i="12"/>
  <c r="Q143" i="12"/>
  <c r="P116" i="12"/>
  <c r="J116" i="12"/>
  <c r="J117" i="12"/>
  <c r="Q117" i="12" s="1"/>
  <c r="F118" i="13" s="1"/>
  <c r="G118" i="13" s="1"/>
  <c r="Q111" i="12"/>
  <c r="Q114" i="12"/>
  <c r="F115" i="13" s="1"/>
  <c r="G115" i="13" s="1"/>
  <c r="Q113" i="12"/>
  <c r="Q107" i="12"/>
  <c r="F108" i="13" s="1"/>
  <c r="G108" i="13" s="1"/>
  <c r="Q98" i="12"/>
  <c r="Q102" i="12"/>
  <c r="Q106" i="12"/>
  <c r="J96" i="12"/>
  <c r="Q96" i="12" s="1"/>
  <c r="J97" i="12"/>
  <c r="Q97" i="12" s="1"/>
  <c r="F98" i="13" s="1"/>
  <c r="G98" i="13" s="1"/>
  <c r="Q94" i="12"/>
  <c r="F95" i="13" s="1"/>
  <c r="G95" i="13" s="1"/>
  <c r="Q93" i="12"/>
  <c r="S89" i="12"/>
  <c r="E5" i="12"/>
  <c r="Q87" i="12"/>
  <c r="H4" i="12"/>
  <c r="Q79" i="12"/>
  <c r="Q78" i="12"/>
  <c r="S78" i="12" s="1"/>
  <c r="J58" i="12"/>
  <c r="F4" i="12"/>
  <c r="Q55" i="12"/>
  <c r="Q51" i="12"/>
  <c r="J40" i="12"/>
  <c r="Q40" i="12" s="1"/>
  <c r="F41" i="13" s="1"/>
  <c r="G41" i="13" s="1"/>
  <c r="Q50" i="12"/>
  <c r="F51" i="13" s="1"/>
  <c r="G51" i="13" s="1"/>
  <c r="Q35" i="12"/>
  <c r="Q31" i="12"/>
  <c r="G6" i="12"/>
  <c r="G4" i="12" s="1"/>
  <c r="Q34" i="12"/>
  <c r="Q25" i="12"/>
  <c r="Q29" i="12"/>
  <c r="F28" i="13" s="1"/>
  <c r="G28" i="13" s="1"/>
  <c r="P22" i="12"/>
  <c r="Q36" i="12"/>
  <c r="Q37" i="12"/>
  <c r="Q33" i="12"/>
  <c r="Q32" i="12"/>
  <c r="G7" i="12"/>
  <c r="G5" i="12" s="1"/>
  <c r="Q28" i="12"/>
  <c r="J22" i="12"/>
  <c r="Q21" i="12"/>
  <c r="F20" i="13" s="1"/>
  <c r="G20" i="13" s="1"/>
  <c r="Q20" i="12"/>
  <c r="Q17" i="12"/>
  <c r="Q16" i="12"/>
  <c r="S16" i="12" s="1"/>
  <c r="Q14" i="12"/>
  <c r="Q13" i="12"/>
  <c r="F12" i="13" s="1"/>
  <c r="G12" i="13" s="1"/>
  <c r="Q12" i="12"/>
  <c r="J8" i="12"/>
  <c r="Q10" i="12"/>
  <c r="O4" i="12"/>
  <c r="P7" i="12"/>
  <c r="F5" i="12"/>
  <c r="P23" i="12"/>
  <c r="P322" i="12"/>
  <c r="N290" i="12"/>
  <c r="P290" i="12" s="1"/>
  <c r="P8" i="12"/>
  <c r="Q24" i="12"/>
  <c r="Q54" i="12"/>
  <c r="F55" i="13" s="1"/>
  <c r="G55" i="13" s="1"/>
  <c r="J59" i="12"/>
  <c r="P85" i="12"/>
  <c r="Q206" i="12"/>
  <c r="S206" i="12" s="1"/>
  <c r="J9" i="12"/>
  <c r="N86" i="12"/>
  <c r="P86" i="12" s="1"/>
  <c r="K6" i="12"/>
  <c r="P9" i="12"/>
  <c r="Q42" i="12"/>
  <c r="F43" i="13" s="1"/>
  <c r="G43" i="13" s="1"/>
  <c r="J109" i="12"/>
  <c r="Q109" i="12" s="1"/>
  <c r="J39" i="12"/>
  <c r="J85" i="12"/>
  <c r="K7" i="12"/>
  <c r="Q41" i="12"/>
  <c r="J43" i="12"/>
  <c r="Q52" i="12"/>
  <c r="F53" i="13" s="1"/>
  <c r="G53" i="13" s="1"/>
  <c r="Q56" i="12"/>
  <c r="F57" i="13" s="1"/>
  <c r="G57" i="13" s="1"/>
  <c r="J86" i="12"/>
  <c r="M195" i="12"/>
  <c r="Q183" i="12"/>
  <c r="Q187" i="12"/>
  <c r="Q202" i="12"/>
  <c r="Q229" i="12"/>
  <c r="Q230" i="12"/>
  <c r="Q234" i="12"/>
  <c r="Q238" i="12"/>
  <c r="Q292" i="12"/>
  <c r="F293" i="13" s="1"/>
  <c r="G293" i="13" s="1"/>
  <c r="Q296" i="12"/>
  <c r="F297" i="13" s="1"/>
  <c r="G297" i="13" s="1"/>
  <c r="Q326" i="12"/>
  <c r="F327" i="13" s="1"/>
  <c r="G327" i="13" s="1"/>
  <c r="Q330" i="12"/>
  <c r="F331" i="13" s="1"/>
  <c r="G331" i="13" s="1"/>
  <c r="Q334" i="12"/>
  <c r="F335" i="13" s="1"/>
  <c r="G335" i="13" s="1"/>
  <c r="Q338" i="12"/>
  <c r="F339" i="13" s="1"/>
  <c r="G339" i="13" s="1"/>
  <c r="Q342" i="12"/>
  <c r="Q346" i="12"/>
  <c r="F347" i="13" s="1"/>
  <c r="G347" i="13" s="1"/>
  <c r="Q186" i="12"/>
  <c r="F187" i="13" s="1"/>
  <c r="G187" i="13" s="1"/>
  <c r="Q190" i="12"/>
  <c r="Q192" i="12"/>
  <c r="F193" i="13" s="1"/>
  <c r="G193" i="13" s="1"/>
  <c r="Q205" i="12"/>
  <c r="Q233" i="12"/>
  <c r="Q237" i="12"/>
  <c r="Q241" i="12"/>
  <c r="P243" i="12"/>
  <c r="Q245" i="12"/>
  <c r="J268" i="12"/>
  <c r="Q268" i="12" s="1"/>
  <c r="Q291" i="12"/>
  <c r="Q295" i="12"/>
  <c r="J289" i="12"/>
  <c r="Q289" i="12" s="1"/>
  <c r="J297" i="12"/>
  <c r="Q297" i="12" s="1"/>
  <c r="J298" i="12"/>
  <c r="M298" i="12"/>
  <c r="Q325" i="12"/>
  <c r="Q329" i="12"/>
  <c r="Q333" i="12"/>
  <c r="Q337" i="12"/>
  <c r="Q341" i="12"/>
  <c r="Q345" i="12"/>
  <c r="P194" i="12"/>
  <c r="M207" i="12"/>
  <c r="Q207" i="12" s="1"/>
  <c r="S207" i="12" s="1"/>
  <c r="P228" i="12"/>
  <c r="Q228" i="12" s="1"/>
  <c r="Q321" i="12"/>
  <c r="S190" i="12" l="1"/>
  <c r="F191" i="13"/>
  <c r="G191" i="13" s="1"/>
  <c r="S127" i="12"/>
  <c r="F128" i="13"/>
  <c r="G128" i="13" s="1"/>
  <c r="S79" i="12"/>
  <c r="F80" i="13"/>
  <c r="G80" i="13" s="1"/>
  <c r="S17" i="12"/>
  <c r="F16" i="13"/>
  <c r="G16" i="13" s="1"/>
  <c r="S90" i="12"/>
  <c r="S189" i="12"/>
  <c r="S151" i="12"/>
  <c r="S67" i="12"/>
  <c r="J290" i="12"/>
  <c r="Q290" i="12" s="1"/>
  <c r="F291" i="13" s="1"/>
  <c r="G291" i="13" s="1"/>
  <c r="S281" i="12"/>
  <c r="S161" i="12"/>
  <c r="S50" i="12"/>
  <c r="S162" i="12"/>
  <c r="S118" i="12"/>
  <c r="S252" i="12"/>
  <c r="S274" i="12"/>
  <c r="S49" i="12"/>
  <c r="S119" i="12"/>
  <c r="S280" i="12"/>
  <c r="Q269" i="12"/>
  <c r="F270" i="13" s="1"/>
  <c r="G270" i="13" s="1"/>
  <c r="Q243" i="12"/>
  <c r="Q194" i="12"/>
  <c r="Q195" i="12"/>
  <c r="Q43" i="12"/>
  <c r="Q110" i="12"/>
  <c r="F111" i="13" s="1"/>
  <c r="G111" i="13" s="1"/>
  <c r="L5" i="12"/>
  <c r="Q136" i="12"/>
  <c r="F137" i="13" s="1"/>
  <c r="G137" i="13" s="1"/>
  <c r="Q322" i="12"/>
  <c r="F323" i="13" s="1"/>
  <c r="G323" i="13" s="1"/>
  <c r="Q39" i="12"/>
  <c r="Q23" i="12"/>
  <c r="F22" i="13" s="1"/>
  <c r="G22" i="13" s="1"/>
  <c r="Q148" i="12"/>
  <c r="Q22" i="12"/>
  <c r="Q135" i="12"/>
  <c r="Q116" i="12"/>
  <c r="Q58" i="12"/>
  <c r="Q59" i="12"/>
  <c r="F60" i="13" s="1"/>
  <c r="G60" i="13" s="1"/>
  <c r="J6" i="12"/>
  <c r="Q8" i="12"/>
  <c r="Q298" i="12"/>
  <c r="F299" i="13" s="1"/>
  <c r="G299" i="13" s="1"/>
  <c r="Q86" i="12"/>
  <c r="F87" i="13" s="1"/>
  <c r="G87" i="13" s="1"/>
  <c r="J7" i="12"/>
  <c r="J5" i="12"/>
  <c r="Q9" i="12"/>
  <c r="F8" i="13" s="1"/>
  <c r="G8" i="13" s="1"/>
  <c r="N5" i="12"/>
  <c r="P5" i="12" s="1"/>
  <c r="E4" i="12"/>
  <c r="J4" i="12" s="1"/>
  <c r="M7" i="12"/>
  <c r="K5" i="12"/>
  <c r="M6" i="12"/>
  <c r="Q6" i="12" s="1"/>
  <c r="K4" i="12"/>
  <c r="M4" i="12" s="1"/>
  <c r="Q85" i="12"/>
  <c r="N4" i="12"/>
  <c r="P4" i="12" s="1"/>
  <c r="M5" i="12" l="1"/>
  <c r="Q5" i="12" s="1"/>
  <c r="Q7" i="12"/>
  <c r="Q4" i="12"/>
  <c r="D134" i="13" l="1"/>
  <c r="D158" i="13" l="1"/>
  <c r="D150" i="13"/>
  <c r="D161" i="13" l="1"/>
  <c r="D137" i="13"/>
  <c r="E143" i="13"/>
  <c r="E141" i="13"/>
  <c r="E132" i="13" l="1"/>
  <c r="X4" i="13" l="1"/>
  <c r="D26" i="13"/>
  <c r="D14" i="13"/>
  <c r="D10" i="13" l="1"/>
  <c r="D12" i="13"/>
  <c r="D16" i="13"/>
  <c r="D28" i="13"/>
  <c r="D18" i="13"/>
  <c r="D20" i="13"/>
  <c r="D24" i="13"/>
  <c r="D30" i="13"/>
  <c r="D84" i="13"/>
  <c r="D22" i="13"/>
  <c r="D8" i="13"/>
  <c r="D6" i="13" s="1"/>
  <c r="Z6" i="13"/>
  <c r="D60" i="13" l="1"/>
  <c r="D118" i="13"/>
  <c r="D87" i="13"/>
  <c r="D98" i="13"/>
  <c r="D111" i="13"/>
  <c r="AB6" i="13"/>
  <c r="AA6" i="13" s="1"/>
  <c r="D41" i="13" l="1"/>
  <c r="D4" i="13" s="1"/>
  <c r="T6" i="13"/>
  <c r="X6" i="13"/>
  <c r="Y6" i="13" s="1"/>
  <c r="AB4" i="13"/>
  <c r="Z4" i="13"/>
  <c r="T4" i="13"/>
  <c r="AA4" i="13" l="1"/>
  <c r="Y4" i="13"/>
  <c r="P350" i="12"/>
  <c r="M350" i="12"/>
  <c r="J350" i="12"/>
  <c r="P349" i="12"/>
  <c r="M349" i="12"/>
  <c r="J349" i="12"/>
  <c r="Q350" i="12" l="1"/>
  <c r="E113" i="13"/>
  <c r="E10" i="13"/>
  <c r="E14" i="13"/>
  <c r="E55" i="13"/>
  <c r="E122" i="13"/>
  <c r="E128" i="13"/>
  <c r="E165" i="13"/>
  <c r="E64" i="13"/>
  <c r="E70" i="13"/>
  <c r="E76" i="13"/>
  <c r="E82" i="13"/>
  <c r="E95" i="13"/>
  <c r="E104" i="13"/>
  <c r="E16" i="13"/>
  <c r="E18" i="13"/>
  <c r="E26" i="13"/>
  <c r="E51" i="13"/>
  <c r="E57" i="13"/>
  <c r="E66" i="13"/>
  <c r="E72" i="13"/>
  <c r="E78" i="13"/>
  <c r="E84" i="13"/>
  <c r="E100" i="13"/>
  <c r="E12" i="13"/>
  <c r="E43" i="13"/>
  <c r="E53" i="13"/>
  <c r="E62" i="13"/>
  <c r="E68" i="13"/>
  <c r="E74" i="13"/>
  <c r="E80" i="13"/>
  <c r="E89" i="13"/>
  <c r="E93" i="13"/>
  <c r="E106" i="13"/>
  <c r="E115" i="13"/>
  <c r="E124" i="13"/>
  <c r="E130" i="13"/>
  <c r="E139" i="13"/>
  <c r="E145" i="13"/>
  <c r="E152" i="13"/>
  <c r="Q349" i="12"/>
  <c r="E102" i="13"/>
  <c r="E108" i="13"/>
  <c r="E120" i="13"/>
  <c r="E126" i="13"/>
  <c r="E134" i="13"/>
  <c r="E147" i="13"/>
  <c r="E154" i="13"/>
  <c r="E156" i="13"/>
  <c r="E163" i="13"/>
  <c r="E20" i="13"/>
  <c r="E28" i="13"/>
  <c r="E49" i="13"/>
  <c r="E158" i="13"/>
  <c r="E137" i="13" l="1"/>
  <c r="E111" i="13"/>
  <c r="E161" i="13"/>
  <c r="E150" i="13"/>
  <c r="E87" i="13"/>
  <c r="E60" i="13"/>
  <c r="E98" i="13"/>
  <c r="E118" i="13"/>
  <c r="E24" i="13"/>
  <c r="E22" i="13"/>
  <c r="E8" i="13"/>
  <c r="E6" i="13" s="1"/>
  <c r="F6" i="13"/>
  <c r="E45" i="13"/>
  <c r="E41" i="13" s="1"/>
  <c r="E47" i="13"/>
  <c r="E4" i="13" l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F4" i="13" l="1"/>
  <c r="G4" i="13" s="1"/>
  <c r="Q4" i="13"/>
  <c r="W4" i="13"/>
  <c r="U4" i="13"/>
  <c r="W6" i="13"/>
  <c r="U6" i="13"/>
  <c r="O6" i="13"/>
  <c r="O4" i="13"/>
  <c r="M6" i="13"/>
  <c r="M4" i="13"/>
  <c r="R6" i="13"/>
  <c r="S6" i="13" s="1"/>
  <c r="Q6" i="13" l="1"/>
  <c r="J6" i="13" l="1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<sst xmlns="http://schemas.openxmlformats.org/spreadsheetml/2006/main" count="5694" uniqueCount="327">
  <si>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</si>
  <si>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</si>
  <si>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</si>
  <si>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</si>
  <si>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</si>
  <si>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</si>
  <si>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</si>
  <si>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</si>
  <si>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</si>
  <si>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</si>
  <si>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</si>
  <si>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</si>
  <si>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</si>
  <si>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</si>
  <si>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</si>
  <si>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</si>
  <si>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</si>
  <si>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</si>
  <si>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</si>
  <si>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</si>
  <si>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</si>
  <si>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</si>
  <si>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</si>
  <si>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</si>
  <si>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</si>
  <si>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</si>
  <si>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</si>
  <si>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</si>
  <si>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</si>
  <si>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</si>
  <si>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</si>
  <si>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</si>
  <si>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</si>
  <si>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</si>
  <si>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</si>
  <si>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</si>
  <si>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</si>
  <si>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</si>
  <si>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</si>
  <si>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</si>
  <si>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</si>
  <si>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</si>
  <si>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</si>
  <si>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</si>
  <si>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</si>
  <si>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</si>
  <si>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</si>
  <si>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</si>
  <si>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</si>
  <si>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</si>
  <si>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</si>
  <si>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</si>
  <si>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</si>
  <si>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</si>
  <si>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</si>
  <si>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</si>
  <si>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</si>
  <si>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</si>
  <si>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</si>
  <si>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</si>
  <si>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</si>
  <si>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</si>
  <si>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</si>
  <si>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</si>
  <si>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</si>
  <si>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</si>
  <si>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</si>
  <si>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</si>
  <si>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</si>
  <si>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</si>
  <si>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</si>
  <si>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</si>
  <si>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</si>
  <si>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</si>
  <si>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</si>
  <si>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</si>
  <si>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</si>
  <si>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</si>
  <si>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</si>
  <si>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</si>
  <si>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</si>
  <si>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</si>
  <si>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</si>
  <si>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</si>
  <si>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</si>
  <si>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</si>
  <si>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</si>
  <si>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</si>
  <si>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</si>
  <si>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</si>
  <si>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</si>
  <si>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</si>
  <si>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</si>
  <si>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</si>
  <si>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</si>
  <si>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</si>
  <si>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</si>
  <si>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</si>
  <si>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</si>
  <si>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</si>
  <si>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</si>
  <si>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</si>
  <si>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</si>
  <si>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</si>
  <si>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</si>
  <si>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</si>
  <si>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</si>
  <si>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</si>
  <si>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</si>
  <si>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</si>
  <si>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</si>
  <si>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</si>
  <si>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</si>
  <si>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</si>
  <si>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</si>
  <si>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</si>
  <si>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</si>
  <si>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</si>
  <si>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</si>
  <si>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</si>
  <si>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</si>
  <si>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</si>
  <si>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</si>
  <si>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</si>
  <si>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</si>
  <si>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</si>
  <si>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</si>
  <si>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</si>
  <si>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</si>
  <si>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</si>
  <si>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</si>
  <si>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</si>
  <si>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</si>
  <si>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</si>
  <si>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</si>
  <si>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</si>
  <si>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</si>
  <si>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</si>
  <si>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</si>
  <si>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</si>
  <si>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</si>
  <si>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</si>
  <si>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</si>
  <si>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</si>
  <si>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</si>
  <si>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</si>
  <si>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</si>
  <si>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</si>
  <si>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</si>
  <si>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</si>
  <si>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</si>
  <si>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</si>
  <si>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</si>
  <si>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</si>
  <si>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</si>
  <si>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</si>
  <si>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</si>
  <si>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</si>
  <si>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</si>
  <si>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</si>
  <si>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</si>
  <si>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</si>
  <si>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</si>
  <si>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</si>
  <si>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</si>
  <si>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</si>
  <si>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</si>
  <si>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</si>
  <si>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</si>
  <si>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</si>
  <si>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</si>
  <si>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</si>
  <si>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</si>
  <si>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</si>
  <si>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</si>
  <si>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</si>
  <si>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</si>
  <si>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</si>
  <si>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</si>
  <si>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</si>
  <si>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</si>
  <si>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</si>
  <si>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</si>
  <si>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</si>
  <si>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</si>
  <si>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</si>
  <si>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</si>
  <si>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</si>
  <si>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</si>
  <si>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</si>
  <si>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</si>
  <si>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</si>
  <si>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</si>
  <si>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</si>
  <si>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</si>
  <si>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</si>
  <si>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</si>
  <si>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</si>
  <si>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</si>
  <si>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</si>
  <si>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</si>
  <si>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</si>
  <si>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</si>
  <si>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</si>
  <si>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</si>
  <si>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</si>
  <si>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</si>
  <si>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</si>
  <si>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</si>
  <si>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</si>
  <si>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</si>
  <si>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</si>
  <si>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</si>
  <si>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</si>
  <si>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</si>
  <si>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</si>
  <si>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</si>
  <si>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</si>
  <si>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</si>
  <si>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</si>
  <si>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</si>
  <si>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</si>
  <si>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</si>
  <si>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</si>
  <si>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</si>
  <si>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</si>
  <si>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</si>
  <si>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</si>
  <si>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</si>
  <si>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</si>
  <si>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</si>
  <si>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</si>
  <si>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</si>
  <si>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</si>
  <si>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</si>
  <si>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</si>
  <si>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</si>
  <si>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</si>
  <si>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</si>
  <si>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</si>
  <si>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</si>
  <si>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</si>
  <si>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</si>
  <si>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</si>
  <si>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</si>
  <si>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</si>
  <si>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</si>
  <si>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</si>
  <si>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</si>
  <si>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</si>
  <si>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</si>
  <si>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</si>
  <si>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</si>
  <si>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</si>
  <si>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</si>
  <si>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</si>
  <si>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</si>
  <si>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</si>
  <si>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</si>
  <si>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</si>
  <si>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</si>
  <si>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</si>
  <si>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</si>
  <si>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</si>
  <si>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</si>
  <si>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</si>
  <si>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</si>
  <si>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</si>
  <si>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</si>
  <si>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</si>
  <si>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</si>
  <si>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</si>
  <si>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</si>
  <si>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</si>
  <si>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</si>
  <si>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</si>
  <si>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</si>
  <si>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</si>
  <si>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</si>
  <si>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</si>
  <si>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</si>
  <si>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</si>
  <si>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</si>
  <si>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</si>
  <si>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</si>
  <si>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</si>
  <si>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</si>
  <si>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1.5.5</t>
  </si>
  <si>
    <t>Akčný plán energetického rozvoja</t>
  </si>
  <si>
    <t>Školský úrad - reprezentačné</t>
  </si>
  <si>
    <t>Zariadenia pre záujmové vzdelávanie - inej obci za CVČ</t>
  </si>
  <si>
    <t>Dom kultúry - prenájom prevádzkových strojov a zariadení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</si>
  <si>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</si>
  <si>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</si>
  <si>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</si>
  <si>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</si>
  <si>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</si>
  <si>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</si>
  <si>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</si>
  <si>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Čerpanie programového rozpočtu  mesta Nováky za rok 2017 ku koncu aktuálneho mesiaca. Nie je sledované čerpanie rozpočtu ZŠ, ZUŠ a CVČ.</t>
  </si>
  <si>
    <t>1.5.4</t>
  </si>
  <si>
    <t>Nárastom od začiatku roka</t>
  </si>
  <si>
    <t>Čerpanie programového rozpočtu  mesta Nováky za rok 2018 ku koncu aktuálneho mesiaca. Nie je sledované čerpanie rozpočtu ZŠ, ZUŠ a CVČ.</t>
  </si>
  <si>
    <t>2018</t>
  </si>
  <si>
    <t>Kofinancovanie rozvojov</t>
  </si>
  <si>
    <t>Špeciálne služby externý manažment - konzultačné a poradenské</t>
  </si>
  <si>
    <t>Špeciálne služby externý manažment - kofinancovanie úspešných projektov</t>
  </si>
  <si>
    <t>Majetkovo právne vyrovnanie nehnuteľností (MPVN) - Poplatky</t>
  </si>
  <si>
    <t>Evidencie - všeobecný materiál</t>
  </si>
  <si>
    <t xml:space="preserve">Výstavba miestnych komunikácií splácanie uveru, úroky a istina </t>
  </si>
  <si>
    <t>Ul. Suvorovova</t>
  </si>
  <si>
    <t>Základné školy - poplatky a odvody</t>
  </si>
  <si>
    <t>Dom kultúry - všeobecný materiál</t>
  </si>
  <si>
    <t xml:space="preserve">Dom kultúry - reprezentačné </t>
  </si>
  <si>
    <t xml:space="preserve">Dom kultúry - ostatné služby  </t>
  </si>
  <si>
    <t>Novácke noviny</t>
  </si>
  <si>
    <t>Dom kultúry - údržba strojov a zariadení</t>
  </si>
  <si>
    <t>Dom kultúry -prevádzka strojov a zariadení</t>
  </si>
  <si>
    <t>Menšie obecné služby</t>
  </si>
  <si>
    <t>Mestská správa majetku</t>
  </si>
  <si>
    <t>11.1.1.</t>
  </si>
  <si>
    <t>11.1.2.</t>
  </si>
  <si>
    <t>Splácanie úrokov a istiny - úver a úrok z úveru v OTP (2017)</t>
  </si>
  <si>
    <t>Peňažné ústavy - úhrady z minulých úverov za rozvoj mesta</t>
  </si>
  <si>
    <t xml:space="preserve">Správa a údržbaverejných priestranstiev </t>
  </si>
  <si>
    <t xml:space="preserve">Nehmotný majetok softvér </t>
  </si>
  <si>
    <t>Nehmotný majetoklicencie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</si>
</sst>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0" borderId="35" xfId="0" applyNumberFormat="1" applyBorder="1" applyAlignment="1" applyProtection="1">
      <alignment vertical="center"/>
    </xf>
    <xf numFmtId="4" fontId="0" fillId="2" borderId="36" xfId="0" applyNumberFormat="1" applyFill="1" applyBorder="1" applyAlignment="1" applyProtection="1">
      <alignment vertical="center"/>
    </xf>
    <xf numFmtId="4" fontId="0" fillId="0" borderId="37" xfId="0" applyNumberForma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" fontId="1" fillId="0" borderId="3" xfId="0" applyNumberFormat="1" applyFont="1" applyBorder="1" applyAlignment="1" applyProtection="1">
      <alignment vertical="center"/>
      <protection hidden="1"/>
    </xf>
    <xf numFmtId="4" fontId="6" fillId="0" borderId="5" xfId="0" applyNumberFormat="1" applyFont="1" applyBorder="1" applyAlignment="1" applyProtection="1">
      <alignment vertical="center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6" fillId="3" borderId="6" xfId="0" applyNumberFormat="1" applyFont="1" applyFill="1" applyBorder="1" applyAlignment="1" applyProtection="1">
      <alignment vertical="center"/>
    </xf>
    <xf numFmtId="49" fontId="0" fillId="0" borderId="21" xfId="0" applyNumberFormat="1" applyBorder="1" applyAlignment="1" applyProtection="1">
      <alignment horizontal="right" vertical="center"/>
    </xf>
    <xf numFmtId="4" fontId="6" fillId="2" borderId="10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4" fontId="0" fillId="2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165" fontId="0" fillId="0" borderId="0" xfId="0" applyNumberFormat="1" applyBorder="1" applyAlignment="1" applyProtection="1">
      <alignment horizontal="right" vertical="center" indent="1"/>
    </xf>
    <xf numFmtId="49" fontId="0" fillId="0" borderId="31" xfId="0" applyNumberFormat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39" xfId="0" applyNumberForma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left" vertical="center" wrapText="1"/>
    </xf>
    <xf numFmtId="166" fontId="0" fillId="0" borderId="6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165" fontId="0" fillId="0" borderId="45" xfId="0" applyNumberFormat="1" applyBorder="1" applyAlignment="1" applyProtection="1">
      <alignment horizontal="right" vertical="center" indent="1"/>
    </xf>
    <xf numFmtId="165" fontId="0" fillId="0" borderId="37" xfId="0" applyNumberFormat="1" applyBorder="1" applyAlignment="1" applyProtection="1">
      <alignment horizontal="right" vertical="center" indent="1"/>
    </xf>
    <xf numFmtId="166" fontId="0" fillId="0" borderId="5" xfId="0" applyNumberFormat="1" applyFon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165" fontId="0" fillId="0" borderId="38" xfId="0" applyNumberFormat="1" applyBorder="1" applyAlignment="1" applyProtection="1">
      <alignment horizontal="right" vertical="center" indent="1"/>
    </xf>
    <xf numFmtId="165" fontId="0" fillId="0" borderId="7" xfId="0" applyNumberFormat="1" applyBorder="1" applyAlignment="1" applyProtection="1">
      <alignment horizontal="right" vertical="center" indent="1"/>
    </xf>
    <xf numFmtId="166" fontId="0" fillId="0" borderId="13" xfId="0" applyNumberFormat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0" fillId="0" borderId="36" xfId="0" applyNumberFormat="1" applyBorder="1" applyAlignment="1" applyProtection="1">
      <alignment horizontal="right" vertical="center" indent="1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47" xfId="0" applyNumberFormat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165" fontId="2" fillId="0" borderId="35" xfId="0" applyNumberFormat="1" applyFont="1" applyBorder="1" applyAlignment="1" applyProtection="1">
      <alignment horizontal="right" vertical="center" indent="1"/>
    </xf>
    <xf numFmtId="165" fontId="2" fillId="0" borderId="36" xfId="0" applyNumberFormat="1" applyFont="1" applyBorder="1" applyAlignment="1" applyProtection="1">
      <alignment horizontal="right" vertical="center" indent="1"/>
    </xf>
    <xf numFmtId="166" fontId="2" fillId="0" borderId="2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 applyProtection="1">
      <alignment horizontal="right" vertical="center" indent="1"/>
    </xf>
    <xf numFmtId="165" fontId="2" fillId="0" borderId="44" xfId="0" applyNumberFormat="1" applyFont="1" applyBorder="1" applyAlignment="1" applyProtection="1">
      <alignment horizontal="right" vertical="center" inden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6" fontId="2" fillId="0" borderId="47" xfId="0" applyNumberFormat="1" applyFont="1" applyBorder="1" applyAlignment="1" applyProtection="1">
      <alignment horizontal="center" vertical="center"/>
    </xf>
    <xf numFmtId="166" fontId="2" fillId="0" borderId="40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166" fontId="2" fillId="0" borderId="47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5" fontId="0" fillId="0" borderId="42" xfId="0" applyNumberFormat="1" applyBorder="1" applyAlignment="1" applyProtection="1">
      <alignment horizontal="right" vertical="center" indent="1"/>
    </xf>
    <xf numFmtId="166" fontId="0" fillId="0" borderId="28" xfId="0" applyNumberFormat="1" applyFont="1" applyBorder="1" applyAlignment="1">
      <alignment horizontal="center" vertical="center"/>
    </xf>
    <xf numFmtId="166" fontId="0" fillId="0" borderId="39" xfId="0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49" fontId="0" fillId="0" borderId="49" xfId="0" applyNumberFormat="1" applyBorder="1" applyAlignment="1" applyProtection="1">
      <alignment horizontal="center" vertical="center"/>
    </xf>
    <xf numFmtId="49" fontId="0" fillId="0" borderId="50" xfId="0" applyNumberFormat="1" applyBorder="1" applyAlignment="1" applyProtection="1">
      <alignment horizontal="center" vertical="center"/>
    </xf>
    <xf numFmtId="165" fontId="0" fillId="0" borderId="44" xfId="0" applyNumberFormat="1" applyBorder="1" applyAlignment="1" applyProtection="1">
      <alignment horizontal="right" vertical="center" inden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right" vertical="center" indent="1"/>
    </xf>
    <xf numFmtId="165" fontId="2" fillId="0" borderId="12" xfId="0" applyNumberFormat="1" applyFont="1" applyBorder="1" applyAlignment="1" applyProtection="1">
      <alignment horizontal="right" vertical="center" indent="1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1"/>
    </xf>
    <xf numFmtId="166" fontId="0" fillId="0" borderId="28" xfId="0" applyNumberFormat="1" applyBorder="1" applyAlignment="1" applyProtection="1">
      <alignment horizontal="center" vertical="center"/>
    </xf>
    <xf numFmtId="165" fontId="0" fillId="0" borderId="12" xfId="0" applyNumberFormat="1" applyBorder="1" applyAlignment="1" applyProtection="1">
      <alignment horizontal="right" vertical="center" indent="1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1"/>
    </xf>
    <xf numFmtId="165" fontId="0" fillId="0" borderId="48" xfId="0" applyNumberFormat="1" applyBorder="1" applyAlignment="1" applyProtection="1">
      <alignment horizontal="right" vertical="center" indent="1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39" xfId="0" applyNumberFormat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0"/>
  <sheetViews>
    <sheetView workbookViewId="0">
      <pane ySplit="3" topLeftCell="A318" activePane="bottomLeft" state="frozen"/>
      <selection sqref="A1:XFD1048576"/>
      <selection pane="bottomLeft" activeCell="E1" sqref="E1:J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64232.05</v>
      </c>
      <c r="F5" s="13">
        <f t="shared" si="0"/>
        <v>23397.340000000004</v>
      </c>
      <c r="G5" s="13">
        <f t="shared" si="0"/>
        <v>67444.270000000019</v>
      </c>
      <c r="H5" s="13">
        <f t="shared" si="0"/>
        <v>618.79999999999995</v>
      </c>
      <c r="I5" s="13">
        <f t="shared" si="0"/>
        <v>2156.91</v>
      </c>
      <c r="J5" s="13">
        <f t="shared" si="1"/>
        <v>157849.37000000002</v>
      </c>
      <c r="K5" s="13">
        <f>K7+K40+K59+K86+K97+K110+K117+K136+K149+K160+K195+K244+K269+K290</f>
        <v>947.15</v>
      </c>
      <c r="L5" s="13">
        <f>L7+L40+L59+L86+L97+L110+L117+L136+L149+L160+L195+L244+L269+L290</f>
        <v>0</v>
      </c>
      <c r="M5" s="13">
        <f>SUM(K5:L5)</f>
        <v>947.15</v>
      </c>
      <c r="N5" s="13">
        <f>N7+N40+N59+N86+N97+N110+N117+N136+N149+N160+N195+N244+N269+N290</f>
        <v>0</v>
      </c>
      <c r="O5" s="13">
        <f>O7+O40+O59+O86+O97+O110+O117+O136+O149+O160+O195+O244+O269+O290</f>
        <v>13729.05</v>
      </c>
      <c r="P5" s="14">
        <f>SUM(N5:O5)</f>
        <v>13729.05</v>
      </c>
      <c r="Q5" s="15">
        <f>P5+M5+J5</f>
        <v>172525.57000000004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2365.23</v>
      </c>
      <c r="F7" s="22">
        <f t="shared" si="2"/>
        <v>1175.6400000000001</v>
      </c>
      <c r="G7" s="22">
        <f t="shared" si="2"/>
        <v>3187.6900000000005</v>
      </c>
      <c r="H7" s="22">
        <f t="shared" si="2"/>
        <v>0</v>
      </c>
      <c r="I7" s="22">
        <f t="shared" si="2"/>
        <v>0</v>
      </c>
      <c r="J7" s="23">
        <f t="shared" si="1"/>
        <v>6728.56</v>
      </c>
      <c r="K7" s="21">
        <f>K9+K15+K17+K19+K21+K23+K35+K37</f>
        <v>800</v>
      </c>
      <c r="L7" s="22">
        <f>L9+L15+L17+L19+L21+L23+L35+L37</f>
        <v>0</v>
      </c>
      <c r="M7" s="23">
        <f t="shared" si="3"/>
        <v>800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7528.56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2365.23</v>
      </c>
      <c r="F9" s="32">
        <f>F11+F13</f>
        <v>1175.6400000000001</v>
      </c>
      <c r="G9" s="32">
        <f t="shared" si="4"/>
        <v>1902.8600000000001</v>
      </c>
      <c r="H9" s="32">
        <f t="shared" si="4"/>
        <v>0</v>
      </c>
      <c r="I9" s="32">
        <f t="shared" si="4"/>
        <v>0</v>
      </c>
      <c r="J9" s="33">
        <f t="shared" si="1"/>
        <v>5443.73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5443.73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>
        <v>2365.23</v>
      </c>
      <c r="F11" s="43">
        <v>827.22</v>
      </c>
      <c r="G11" s="43">
        <v>331.21</v>
      </c>
      <c r="H11" s="43">
        <v>0</v>
      </c>
      <c r="I11" s="43"/>
      <c r="J11" s="33">
        <f t="shared" si="7"/>
        <v>3523.66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3523.66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>
        <v>348.42</v>
      </c>
      <c r="G13" s="43">
        <v>1571.65</v>
      </c>
      <c r="H13" s="43"/>
      <c r="I13" s="43"/>
      <c r="J13" s="33">
        <f t="shared" si="7"/>
        <v>1920.0700000000002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1920.0700000000002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>
        <v>1047.95</v>
      </c>
      <c r="H15" s="43"/>
      <c r="I15" s="43"/>
      <c r="J15" s="33">
        <f t="shared" si="7"/>
        <v>1047.95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1047.95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>
        <v>236.88</v>
      </c>
      <c r="H21" s="43"/>
      <c r="I21" s="43"/>
      <c r="J21" s="33">
        <f t="shared" si="7"/>
        <v>236.88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1036.8800000000001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10"/>
      <c r="B31" s="111"/>
      <c r="C31" s="122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10"/>
      <c r="B32" s="111" t="s">
        <v>287</v>
      </c>
      <c r="C32" s="122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10" t="s">
        <v>33</v>
      </c>
      <c r="B34" s="111"/>
      <c r="C34" s="122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10" t="s">
        <v>35</v>
      </c>
      <c r="B36" s="111"/>
      <c r="C36" s="122" t="s">
        <v>36</v>
      </c>
      <c r="D36" s="12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20"/>
      <c r="B37" s="121"/>
      <c r="C37" s="123"/>
      <c r="D37" s="127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5"/>
    </row>
    <row r="39" spans="1:18" x14ac:dyDescent="0.3">
      <c r="A39" s="112" t="s">
        <v>37</v>
      </c>
      <c r="B39" s="113"/>
      <c r="C39" s="116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14"/>
      <c r="B40" s="115"/>
      <c r="C40" s="117"/>
      <c r="D40" s="127"/>
      <c r="E40" s="21">
        <f>E42+E44+E50+E52+E54+E56</f>
        <v>0</v>
      </c>
      <c r="F40" s="22">
        <f t="shared" si="10"/>
        <v>19.55</v>
      </c>
      <c r="G40" s="22">
        <f t="shared" si="10"/>
        <v>429.87</v>
      </c>
      <c r="H40" s="22">
        <f t="shared" si="10"/>
        <v>0</v>
      </c>
      <c r="I40" s="22">
        <f t="shared" si="10"/>
        <v>0</v>
      </c>
      <c r="J40" s="24">
        <f t="shared" si="11"/>
        <v>449.42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449.42</v>
      </c>
      <c r="R40" s="88"/>
    </row>
    <row r="41" spans="1:18" x14ac:dyDescent="0.3">
      <c r="A41" s="125" t="s">
        <v>39</v>
      </c>
      <c r="B41" s="125"/>
      <c r="C41" s="128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11"/>
      <c r="B42" s="111"/>
      <c r="C42" s="122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11" t="s">
        <v>42</v>
      </c>
      <c r="B43" s="111"/>
      <c r="C43" s="122" t="s">
        <v>43</v>
      </c>
      <c r="D43" s="129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11"/>
      <c r="B44" s="111"/>
      <c r="C44" s="122"/>
      <c r="D44" s="129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  <c r="R44" s="88"/>
    </row>
    <row r="45" spans="1:18" hidden="1" x14ac:dyDescent="0.3">
      <c r="A45" s="111"/>
      <c r="B45" s="111" t="s">
        <v>44</v>
      </c>
      <c r="C45" s="122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11"/>
      <c r="B46" s="111"/>
      <c r="C46" s="122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11"/>
      <c r="B47" s="111" t="s">
        <v>46</v>
      </c>
      <c r="C47" s="122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11" t="s">
        <v>48</v>
      </c>
      <c r="B49" s="111"/>
      <c r="C49" s="122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11" t="s">
        <v>48</v>
      </c>
      <c r="S49" s="101">
        <f>Q49+Q51</f>
        <v>5300</v>
      </c>
    </row>
    <row r="50" spans="1:19" x14ac:dyDescent="0.3">
      <c r="A50" s="111"/>
      <c r="B50" s="111"/>
      <c r="C50" s="122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11"/>
      <c r="S50" s="102">
        <f>Q50+Q52</f>
        <v>235.2</v>
      </c>
    </row>
    <row r="51" spans="1:19" x14ac:dyDescent="0.3">
      <c r="A51" s="111" t="s">
        <v>48</v>
      </c>
      <c r="B51" s="111"/>
      <c r="C51" s="122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11"/>
      <c r="B52" s="111"/>
      <c r="C52" s="122"/>
      <c r="D52" s="36"/>
      <c r="E52" s="42"/>
      <c r="F52" s="43"/>
      <c r="G52" s="43">
        <v>235.2</v>
      </c>
      <c r="H52" s="43"/>
      <c r="I52" s="43"/>
      <c r="J52" s="34">
        <f t="shared" si="11"/>
        <v>235.2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235.2</v>
      </c>
      <c r="R52" s="88"/>
    </row>
    <row r="53" spans="1:19" x14ac:dyDescent="0.3">
      <c r="A53" s="111" t="s">
        <v>52</v>
      </c>
      <c r="B53" s="111"/>
      <c r="C53" s="122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>
        <v>94.67</v>
      </c>
      <c r="H54" s="43"/>
      <c r="I54" s="43"/>
      <c r="J54" s="34">
        <f t="shared" si="11"/>
        <v>94.67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94.67</v>
      </c>
      <c r="R54" s="88"/>
    </row>
    <row r="55" spans="1:19" x14ac:dyDescent="0.3">
      <c r="A55" s="111" t="s">
        <v>54</v>
      </c>
      <c r="B55" s="111"/>
      <c r="C55" s="122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21"/>
      <c r="B56" s="121"/>
      <c r="C56" s="123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5"/>
    </row>
    <row r="58" spans="1:19" x14ac:dyDescent="0.3">
      <c r="A58" s="112" t="s">
        <v>57</v>
      </c>
      <c r="B58" s="113"/>
      <c r="C58" s="116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14"/>
      <c r="B59" s="115"/>
      <c r="C59" s="117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3482.4</v>
      </c>
      <c r="H59" s="22">
        <f>H61+H63+H65+H69+H71+H73+H75+H77+H79+H81+H83</f>
        <v>0</v>
      </c>
      <c r="I59" s="22">
        <f>I61+I63+I65+I69+I71+I73+I75+I77+I79+I81+I83</f>
        <v>0.08</v>
      </c>
      <c r="J59" s="24">
        <f t="shared" si="16"/>
        <v>3482.48</v>
      </c>
      <c r="K59" s="53">
        <f>K61+K63+K65+K69+K71+K73+K75+K77+K79+K81+K83</f>
        <v>147.15</v>
      </c>
      <c r="L59" s="22">
        <f>L61+L63+L65+L69+L71+L73+L75+L77+L79+L81+L83</f>
        <v>0</v>
      </c>
      <c r="M59" s="24">
        <f t="shared" si="17"/>
        <v>147.15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3629.63</v>
      </c>
      <c r="R59" s="88"/>
    </row>
    <row r="60" spans="1:19" x14ac:dyDescent="0.3">
      <c r="A60" s="125" t="s">
        <v>59</v>
      </c>
      <c r="B60" s="125"/>
      <c r="C60" s="128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11"/>
      <c r="B61" s="111"/>
      <c r="C61" s="122"/>
      <c r="D61" s="36"/>
      <c r="E61" s="42"/>
      <c r="F61" s="43"/>
      <c r="G61" s="43">
        <v>1121.03</v>
      </c>
      <c r="H61" s="43"/>
      <c r="I61" s="43"/>
      <c r="J61" s="34">
        <f t="shared" si="16"/>
        <v>1121.03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1121.03</v>
      </c>
      <c r="R61" s="88"/>
    </row>
    <row r="62" spans="1:19" x14ac:dyDescent="0.3">
      <c r="A62" s="111" t="s">
        <v>60</v>
      </c>
      <c r="B62" s="111"/>
      <c r="C62" s="122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>
        <v>967.51</v>
      </c>
      <c r="H63" s="43"/>
      <c r="I63" s="43"/>
      <c r="J63" s="34">
        <f t="shared" si="16"/>
        <v>967.51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967.51</v>
      </c>
      <c r="R63" s="88"/>
    </row>
    <row r="64" spans="1:19" ht="13.8" hidden="1" customHeight="1" x14ac:dyDescent="0.3">
      <c r="A64" s="111" t="s">
        <v>62</v>
      </c>
      <c r="B64" s="111"/>
      <c r="C64" s="145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11"/>
      <c r="B65" s="111"/>
      <c r="C65" s="128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11" t="s">
        <v>62</v>
      </c>
      <c r="B66" s="111"/>
      <c r="C66" s="122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11" t="s">
        <v>62</v>
      </c>
      <c r="S66" s="101">
        <f>Q66+Q68</f>
        <v>15864</v>
      </c>
    </row>
    <row r="67" spans="1:19" x14ac:dyDescent="0.3">
      <c r="A67" s="111"/>
      <c r="B67" s="111"/>
      <c r="C67" s="122"/>
      <c r="D67" s="36"/>
      <c r="E67" s="42"/>
      <c r="F67" s="43"/>
      <c r="G67" s="43">
        <v>0</v>
      </c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11"/>
      <c r="S67" s="102">
        <f>Q67+Q69</f>
        <v>93.5</v>
      </c>
    </row>
    <row r="68" spans="1:19" ht="13.8" customHeight="1" x14ac:dyDescent="0.3">
      <c r="A68" s="111" t="s">
        <v>62</v>
      </c>
      <c r="B68" s="111"/>
      <c r="C68" s="145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11"/>
      <c r="B69" s="111"/>
      <c r="C69" s="128"/>
      <c r="D69" s="36"/>
      <c r="E69" s="42"/>
      <c r="F69" s="43"/>
      <c r="G69" s="43">
        <v>93.5</v>
      </c>
      <c r="H69" s="43"/>
      <c r="I69" s="43"/>
      <c r="J69" s="34">
        <f t="shared" si="16"/>
        <v>93.5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93.5</v>
      </c>
      <c r="R69" s="88"/>
    </row>
    <row r="70" spans="1:19" hidden="1" x14ac:dyDescent="0.3">
      <c r="A70" s="111" t="s">
        <v>62</v>
      </c>
      <c r="B70" s="111"/>
      <c r="C70" s="122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11"/>
      <c r="B71" s="111"/>
      <c r="C71" s="122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52" t="s">
        <v>62</v>
      </c>
      <c r="B72" s="152"/>
      <c r="C72" s="145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25"/>
      <c r="B73" s="125"/>
      <c r="C73" s="128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11" t="s">
        <v>64</v>
      </c>
      <c r="B74" s="111"/>
      <c r="C74" s="122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11"/>
      <c r="B75" s="111"/>
      <c r="C75" s="122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11" t="s">
        <v>67</v>
      </c>
      <c r="B76" s="111"/>
      <c r="C76" s="122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11" t="s">
        <v>69</v>
      </c>
      <c r="B78" s="111"/>
      <c r="C78" s="122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11" t="s">
        <v>69</v>
      </c>
      <c r="S78" s="101">
        <f>Q78+Q80</f>
        <v>20567</v>
      </c>
    </row>
    <row r="79" spans="1:19" x14ac:dyDescent="0.3">
      <c r="A79" s="111"/>
      <c r="B79" s="111"/>
      <c r="C79" s="122"/>
      <c r="D79" s="36"/>
      <c r="E79" s="42"/>
      <c r="F79" s="43"/>
      <c r="G79" s="43">
        <v>1043.77</v>
      </c>
      <c r="H79" s="43"/>
      <c r="I79" s="43">
        <v>0.08</v>
      </c>
      <c r="J79" s="34">
        <f t="shared" si="16"/>
        <v>1043.8499999999999</v>
      </c>
      <c r="K79" s="55">
        <v>147.15</v>
      </c>
      <c r="L79" s="43"/>
      <c r="M79" s="34">
        <f t="shared" si="17"/>
        <v>147.15</v>
      </c>
      <c r="N79" s="55"/>
      <c r="O79" s="43"/>
      <c r="P79" s="34">
        <f t="shared" si="18"/>
        <v>0</v>
      </c>
      <c r="Q79" s="35">
        <f t="shared" si="19"/>
        <v>1191</v>
      </c>
      <c r="R79" s="111"/>
      <c r="S79" s="102">
        <f>Q79+Q81</f>
        <v>1447.59</v>
      </c>
    </row>
    <row r="80" spans="1:19" x14ac:dyDescent="0.3">
      <c r="A80" s="111" t="s">
        <v>69</v>
      </c>
      <c r="B80" s="111"/>
      <c r="C80" s="122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11"/>
      <c r="B81" s="111"/>
      <c r="C81" s="122" t="s">
        <v>73</v>
      </c>
      <c r="D81" s="36"/>
      <c r="E81" s="42"/>
      <c r="F81" s="43"/>
      <c r="G81" s="43">
        <v>256.58999999999997</v>
      </c>
      <c r="H81" s="43"/>
      <c r="I81" s="43"/>
      <c r="J81" s="34">
        <f t="shared" si="16"/>
        <v>256.58999999999997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256.58999999999997</v>
      </c>
      <c r="R81" s="88"/>
    </row>
    <row r="82" spans="1:19" hidden="1" x14ac:dyDescent="0.3">
      <c r="A82" s="111" t="s">
        <v>69</v>
      </c>
      <c r="B82" s="111"/>
      <c r="C82" s="122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21"/>
      <c r="B83" s="121"/>
      <c r="C83" s="123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5"/>
    </row>
    <row r="85" spans="1:19" x14ac:dyDescent="0.3">
      <c r="A85" s="112" t="s">
        <v>74</v>
      </c>
      <c r="B85" s="113"/>
      <c r="C85" s="116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14"/>
      <c r="B86" s="115"/>
      <c r="C86" s="117"/>
      <c r="D86" s="127"/>
      <c r="E86" s="21">
        <f t="shared" ref="E86:I86" si="24">E88+D90+E92+E94</f>
        <v>0</v>
      </c>
      <c r="F86" s="22">
        <f t="shared" si="24"/>
        <v>451.42</v>
      </c>
      <c r="G86" s="22">
        <f t="shared" si="24"/>
        <v>911.7</v>
      </c>
      <c r="H86" s="22">
        <f t="shared" si="24"/>
        <v>0</v>
      </c>
      <c r="I86" s="22">
        <f t="shared" si="24"/>
        <v>0</v>
      </c>
      <c r="J86" s="24">
        <f t="shared" si="21"/>
        <v>1363.1200000000001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1363.1200000000001</v>
      </c>
      <c r="R86" s="88"/>
    </row>
    <row r="87" spans="1:19" x14ac:dyDescent="0.3">
      <c r="A87" s="125" t="s">
        <v>76</v>
      </c>
      <c r="B87" s="125"/>
      <c r="C87" s="128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11"/>
      <c r="B88" s="111"/>
      <c r="C88" s="122"/>
      <c r="D88" s="36"/>
      <c r="E88" s="42">
        <v>0</v>
      </c>
      <c r="F88" s="43">
        <v>0</v>
      </c>
      <c r="G88" s="43">
        <v>4.5</v>
      </c>
      <c r="H88" s="43">
        <v>0</v>
      </c>
      <c r="I88" s="43"/>
      <c r="J88" s="34">
        <f t="shared" si="21"/>
        <v>4.5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4.5</v>
      </c>
      <c r="R88" s="88"/>
    </row>
    <row r="89" spans="1:19" x14ac:dyDescent="0.3">
      <c r="A89" s="152" t="s">
        <v>79</v>
      </c>
      <c r="B89" s="152"/>
      <c r="C89" s="145" t="s">
        <v>80</v>
      </c>
      <c r="D89" s="100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11" t="s">
        <v>79</v>
      </c>
      <c r="S89" s="101">
        <f>Q89+Q91</f>
        <v>1888</v>
      </c>
    </row>
    <row r="90" spans="1:19" x14ac:dyDescent="0.3">
      <c r="A90" s="125"/>
      <c r="B90" s="125"/>
      <c r="C90" s="128"/>
      <c r="D90" s="100"/>
      <c r="E90" s="42">
        <v>0</v>
      </c>
      <c r="F90" s="43">
        <v>0</v>
      </c>
      <c r="G90" s="43">
        <v>0</v>
      </c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11"/>
      <c r="S90" s="102">
        <f>Q90+Q92</f>
        <v>0</v>
      </c>
    </row>
    <row r="91" spans="1:19" x14ac:dyDescent="0.3">
      <c r="A91" s="152" t="s">
        <v>79</v>
      </c>
      <c r="B91" s="152"/>
      <c r="C91" s="145" t="s">
        <v>308</v>
      </c>
      <c r="D91" s="143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25"/>
      <c r="B92" s="125"/>
      <c r="C92" s="128"/>
      <c r="D92" s="144"/>
      <c r="E92" s="42"/>
      <c r="F92" s="43"/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11" t="s">
        <v>81</v>
      </c>
      <c r="B93" s="111"/>
      <c r="C93" s="122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21"/>
      <c r="B94" s="121"/>
      <c r="C94" s="123"/>
      <c r="D94" s="50"/>
      <c r="E94" s="51"/>
      <c r="F94" s="45">
        <v>451.42</v>
      </c>
      <c r="G94" s="45">
        <v>907.2</v>
      </c>
      <c r="H94" s="45"/>
      <c r="I94" s="45"/>
      <c r="J94" s="24">
        <f t="shared" si="21"/>
        <v>1358.6200000000001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1358.6200000000001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5"/>
    </row>
    <row r="96" spans="1:19" x14ac:dyDescent="0.3">
      <c r="A96" s="112" t="s">
        <v>83</v>
      </c>
      <c r="B96" s="113"/>
      <c r="C96" s="116" t="s">
        <v>84</v>
      </c>
      <c r="D96" s="118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14"/>
      <c r="B97" s="115"/>
      <c r="C97" s="117"/>
      <c r="D97" s="119"/>
      <c r="E97" s="21">
        <f t="shared" si="27"/>
        <v>5851.69</v>
      </c>
      <c r="F97" s="22">
        <f t="shared" si="27"/>
        <v>2046.87</v>
      </c>
      <c r="G97" s="22">
        <f t="shared" si="27"/>
        <v>1529.45</v>
      </c>
      <c r="H97" s="22">
        <f t="shared" si="27"/>
        <v>0</v>
      </c>
      <c r="I97" s="22">
        <f t="shared" si="27"/>
        <v>0</v>
      </c>
      <c r="J97" s="24">
        <f t="shared" si="28"/>
        <v>9428.01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9428.01</v>
      </c>
      <c r="R97" s="88"/>
    </row>
    <row r="98" spans="1:18" x14ac:dyDescent="0.3">
      <c r="A98" s="124" t="s">
        <v>85</v>
      </c>
      <c r="B98" s="125"/>
      <c r="C98" s="128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10"/>
      <c r="B99" s="111"/>
      <c r="C99" s="122"/>
      <c r="D99" s="59"/>
      <c r="E99" s="42">
        <v>4462.8999999999996</v>
      </c>
      <c r="F99" s="43">
        <v>1568.51</v>
      </c>
      <c r="G99" s="43">
        <v>616.05999999999995</v>
      </c>
      <c r="H99" s="43">
        <v>0</v>
      </c>
      <c r="I99" s="43"/>
      <c r="J99" s="34">
        <f t="shared" si="28"/>
        <v>6647.4699999999993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6647.4699999999993</v>
      </c>
      <c r="R99" s="88"/>
    </row>
    <row r="100" spans="1:18" x14ac:dyDescent="0.3">
      <c r="A100" s="110" t="s">
        <v>87</v>
      </c>
      <c r="B100" s="111"/>
      <c r="C100" s="122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>
        <v>0</v>
      </c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10" t="s">
        <v>89</v>
      </c>
      <c r="B102" s="111"/>
      <c r="C102" s="122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10"/>
      <c r="B103" s="111"/>
      <c r="C103" s="122"/>
      <c r="D103" s="59"/>
      <c r="E103" s="42">
        <v>1388.79</v>
      </c>
      <c r="F103" s="43">
        <v>415.82</v>
      </c>
      <c r="G103" s="43">
        <v>166.93</v>
      </c>
      <c r="H103" s="43">
        <v>0</v>
      </c>
      <c r="I103" s="43"/>
      <c r="J103" s="34">
        <f t="shared" si="28"/>
        <v>1971.54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1971.54</v>
      </c>
      <c r="R103" s="88"/>
    </row>
    <row r="104" spans="1:18" x14ac:dyDescent="0.3">
      <c r="A104" s="110" t="s">
        <v>90</v>
      </c>
      <c r="B104" s="111"/>
      <c r="C104" s="122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10"/>
      <c r="B105" s="111"/>
      <c r="C105" s="122"/>
      <c r="D105" s="59"/>
      <c r="E105" s="42"/>
      <c r="F105" s="43">
        <v>18.86</v>
      </c>
      <c r="G105" s="43">
        <v>79.72</v>
      </c>
      <c r="H105" s="43"/>
      <c r="I105" s="43"/>
      <c r="J105" s="34">
        <f t="shared" si="28"/>
        <v>98.58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98.58</v>
      </c>
      <c r="R105" s="88"/>
    </row>
    <row r="106" spans="1:18" x14ac:dyDescent="0.3">
      <c r="A106" s="110" t="s">
        <v>93</v>
      </c>
      <c r="B106" s="111"/>
      <c r="C106" s="122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20"/>
      <c r="B107" s="121"/>
      <c r="C107" s="123"/>
      <c r="D107" s="60"/>
      <c r="E107" s="51"/>
      <c r="F107" s="45">
        <v>43.68</v>
      </c>
      <c r="G107" s="45">
        <v>666.74</v>
      </c>
      <c r="H107" s="45"/>
      <c r="I107" s="45"/>
      <c r="J107" s="24">
        <f t="shared" si="28"/>
        <v>710.42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710.42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5"/>
    </row>
    <row r="109" spans="1:18" x14ac:dyDescent="0.3">
      <c r="A109" s="112" t="s">
        <v>96</v>
      </c>
      <c r="B109" s="113"/>
      <c r="C109" s="116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14"/>
      <c r="B110" s="115"/>
      <c r="C110" s="117"/>
      <c r="D110" s="127"/>
      <c r="E110" s="21">
        <f t="shared" si="32"/>
        <v>0</v>
      </c>
      <c r="F110" s="22">
        <f t="shared" si="32"/>
        <v>0</v>
      </c>
      <c r="G110" s="22">
        <f t="shared" si="32"/>
        <v>14524.08</v>
      </c>
      <c r="H110" s="22">
        <f t="shared" si="32"/>
        <v>0</v>
      </c>
      <c r="I110" s="22">
        <f t="shared" si="32"/>
        <v>0</v>
      </c>
      <c r="J110" s="24">
        <f t="shared" si="33"/>
        <v>14524.08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14524.08</v>
      </c>
      <c r="R110" s="88"/>
    </row>
    <row r="111" spans="1:18" x14ac:dyDescent="0.3">
      <c r="A111" s="125" t="s">
        <v>98</v>
      </c>
      <c r="B111" s="125"/>
      <c r="C111" s="128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11"/>
      <c r="B112" s="111"/>
      <c r="C112" s="122"/>
      <c r="D112" s="36"/>
      <c r="E112" s="42"/>
      <c r="F112" s="43"/>
      <c r="G112" s="43">
        <v>14148.67</v>
      </c>
      <c r="H112" s="43"/>
      <c r="I112" s="43"/>
      <c r="J112" s="34">
        <f t="shared" si="33"/>
        <v>14148.67</v>
      </c>
      <c r="K112" s="42">
        <v>0</v>
      </c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14148.67</v>
      </c>
      <c r="R112" s="88"/>
    </row>
    <row r="113" spans="1:19" x14ac:dyDescent="0.3">
      <c r="A113" s="111" t="s">
        <v>100</v>
      </c>
      <c r="B113" s="111"/>
      <c r="C113" s="122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21"/>
      <c r="B114" s="121"/>
      <c r="C114" s="123"/>
      <c r="D114" s="50"/>
      <c r="E114" s="51"/>
      <c r="F114" s="45"/>
      <c r="G114" s="45">
        <v>375.41</v>
      </c>
      <c r="H114" s="45"/>
      <c r="I114" s="45"/>
      <c r="J114" s="24">
        <f t="shared" si="33"/>
        <v>375.41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375.41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5"/>
    </row>
    <row r="116" spans="1:19" x14ac:dyDescent="0.3">
      <c r="A116" s="112" t="s">
        <v>103</v>
      </c>
      <c r="B116" s="113"/>
      <c r="C116" s="116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14"/>
      <c r="B117" s="115"/>
      <c r="C117" s="117"/>
      <c r="D117" s="127"/>
      <c r="E117" s="21">
        <f t="shared" si="37"/>
        <v>0</v>
      </c>
      <c r="F117" s="22">
        <f t="shared" si="37"/>
        <v>0</v>
      </c>
      <c r="G117" s="22">
        <f t="shared" si="37"/>
        <v>2368.4499999999998</v>
      </c>
      <c r="H117" s="22">
        <f t="shared" si="37"/>
        <v>0</v>
      </c>
      <c r="I117" s="22">
        <f t="shared" si="37"/>
        <v>243.18</v>
      </c>
      <c r="J117" s="24">
        <f t="shared" si="38"/>
        <v>2611.6299999999997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0"/>
        <v>1430</v>
      </c>
      <c r="Q117" s="25">
        <f t="shared" ref="Q117:Q133" si="41">P117+M117+J117</f>
        <v>4041.6299999999997</v>
      </c>
      <c r="R117" s="88"/>
    </row>
    <row r="118" spans="1:19" x14ac:dyDescent="0.3">
      <c r="A118" s="130" t="s">
        <v>105</v>
      </c>
      <c r="B118" s="131"/>
      <c r="C118" s="132" t="s">
        <v>106</v>
      </c>
      <c r="D118" s="97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0" t="s">
        <v>105</v>
      </c>
      <c r="S118" s="101">
        <f>Q118+Q120+Q122+Q124</f>
        <v>51000</v>
      </c>
    </row>
    <row r="119" spans="1:19" x14ac:dyDescent="0.3">
      <c r="A119" s="110"/>
      <c r="B119" s="111"/>
      <c r="C119" s="122"/>
      <c r="D119" s="36"/>
      <c r="E119" s="42"/>
      <c r="F119" s="43"/>
      <c r="G119" s="43">
        <v>2368.4499999999998</v>
      </c>
      <c r="H119" s="43"/>
      <c r="I119" s="43"/>
      <c r="J119" s="34">
        <f t="shared" si="38"/>
        <v>2368.4499999999998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2368.4499999999998</v>
      </c>
      <c r="R119" s="110"/>
      <c r="S119" s="102">
        <f>Q119+Q121+Q123+Q125</f>
        <v>2368.4499999999998</v>
      </c>
    </row>
    <row r="120" spans="1:19" x14ac:dyDescent="0.3">
      <c r="A120" s="124" t="s">
        <v>105</v>
      </c>
      <c r="B120" s="111"/>
      <c r="C120" s="122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10"/>
      <c r="B121" s="111"/>
      <c r="C121" s="122"/>
      <c r="D121" s="36"/>
      <c r="E121" s="42"/>
      <c r="F121" s="43"/>
      <c r="G121" s="43">
        <v>0</v>
      </c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10" t="s">
        <v>105</v>
      </c>
      <c r="B122" s="111"/>
      <c r="C122" s="122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>
        <v>0</v>
      </c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10" t="s">
        <v>105</v>
      </c>
      <c r="B124" s="111"/>
      <c r="C124" s="122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>
        <v>0</v>
      </c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53" t="s">
        <v>111</v>
      </c>
      <c r="B126" s="152"/>
      <c r="C126" s="145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53" t="s">
        <v>111</v>
      </c>
      <c r="S126" s="101">
        <f>Q126+Q128</f>
        <v>19360</v>
      </c>
    </row>
    <row r="127" spans="1:19" x14ac:dyDescent="0.3">
      <c r="A127" s="124"/>
      <c r="B127" s="125"/>
      <c r="C127" s="128"/>
      <c r="D127" s="36"/>
      <c r="E127" s="42"/>
      <c r="F127" s="43"/>
      <c r="G127" s="43"/>
      <c r="H127" s="43"/>
      <c r="I127" s="43">
        <v>243.18</v>
      </c>
      <c r="J127" s="34">
        <f t="shared" si="38"/>
        <v>243.18</v>
      </c>
      <c r="K127" s="42"/>
      <c r="L127" s="43"/>
      <c r="M127" s="34">
        <f t="shared" si="39"/>
        <v>0</v>
      </c>
      <c r="N127" s="55"/>
      <c r="O127" s="43">
        <v>1430</v>
      </c>
      <c r="P127" s="34">
        <f t="shared" si="40"/>
        <v>1430</v>
      </c>
      <c r="Q127" s="35">
        <f t="shared" si="41"/>
        <v>1673.18</v>
      </c>
      <c r="R127" s="124"/>
      <c r="S127" s="102">
        <f>Q127+Q129</f>
        <v>1673.18</v>
      </c>
    </row>
    <row r="128" spans="1:19" hidden="1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1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38"/>
        <v>0</v>
      </c>
      <c r="K129" s="92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53" t="s">
        <v>111</v>
      </c>
      <c r="B130" s="152"/>
      <c r="C130" s="145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6"/>
      <c r="B131" s="157"/>
      <c r="C131" s="158"/>
      <c r="D131" s="50"/>
      <c r="E131" s="51"/>
      <c r="F131" s="45"/>
      <c r="G131" s="45">
        <v>0</v>
      </c>
      <c r="H131" s="45"/>
      <c r="I131" s="45"/>
      <c r="J131" s="24">
        <f>SUM(E131:I131)</f>
        <v>0</v>
      </c>
      <c r="K131" s="98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24" t="s">
        <v>111</v>
      </c>
      <c r="B132" s="125"/>
      <c r="C132" s="128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3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20"/>
      <c r="B133" s="121"/>
      <c r="C133" s="123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5"/>
    </row>
    <row r="135" spans="1:18" x14ac:dyDescent="0.3">
      <c r="A135" s="112" t="s">
        <v>113</v>
      </c>
      <c r="B135" s="113"/>
      <c r="C135" s="116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14"/>
      <c r="B136" s="115"/>
      <c r="C136" s="117"/>
      <c r="D136" s="127"/>
      <c r="E136" s="21">
        <f t="shared" si="42"/>
        <v>14515.76</v>
      </c>
      <c r="F136" s="22">
        <f t="shared" si="42"/>
        <v>4972.18</v>
      </c>
      <c r="G136" s="22">
        <f t="shared" si="42"/>
        <v>4185.7300000000005</v>
      </c>
      <c r="H136" s="22">
        <f t="shared" si="42"/>
        <v>100.28</v>
      </c>
      <c r="I136" s="22">
        <f t="shared" si="42"/>
        <v>0</v>
      </c>
      <c r="J136" s="23">
        <f t="shared" si="43"/>
        <v>23773.95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23773.95</v>
      </c>
      <c r="R136" s="88"/>
    </row>
    <row r="137" spans="1:18" x14ac:dyDescent="0.3">
      <c r="A137" s="124" t="s">
        <v>115</v>
      </c>
      <c r="B137" s="125"/>
      <c r="C137" s="128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3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10"/>
      <c r="B138" s="111"/>
      <c r="C138" s="122"/>
      <c r="D138" s="36"/>
      <c r="E138" s="42">
        <v>13388.74</v>
      </c>
      <c r="F138" s="43">
        <v>4623.3900000000003</v>
      </c>
      <c r="G138" s="43">
        <v>3906.67</v>
      </c>
      <c r="H138" s="43">
        <v>100.28</v>
      </c>
      <c r="I138" s="43"/>
      <c r="J138" s="34">
        <f t="shared" si="43"/>
        <v>22019.08</v>
      </c>
      <c r="K138" s="92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22019.08</v>
      </c>
      <c r="R138" s="88"/>
    </row>
    <row r="139" spans="1:18" x14ac:dyDescent="0.3">
      <c r="A139" s="153" t="s">
        <v>118</v>
      </c>
      <c r="B139" s="152"/>
      <c r="C139" s="145" t="s">
        <v>311</v>
      </c>
      <c r="D139" s="143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24"/>
      <c r="B140" s="125"/>
      <c r="C140" s="128"/>
      <c r="D140" s="144"/>
      <c r="E140" s="42"/>
      <c r="F140" s="43"/>
      <c r="G140" s="43"/>
      <c r="H140" s="43">
        <v>0</v>
      </c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10" t="s">
        <v>119</v>
      </c>
      <c r="B141" s="111"/>
      <c r="C141" s="122" t="s">
        <v>290</v>
      </c>
      <c r="D141" s="12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10"/>
      <c r="B142" s="111"/>
      <c r="C142" s="122"/>
      <c r="D142" s="129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10" t="s">
        <v>120</v>
      </c>
      <c r="B143" s="111"/>
      <c r="C143" s="122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10"/>
      <c r="B144" s="111"/>
      <c r="C144" s="122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10" t="s">
        <v>120</v>
      </c>
      <c r="B145" s="111"/>
      <c r="C145" s="122" t="s">
        <v>121</v>
      </c>
      <c r="D145" s="59" t="s">
        <v>122</v>
      </c>
      <c r="E145" s="91">
        <v>16110</v>
      </c>
      <c r="F145" s="94">
        <v>4985</v>
      </c>
      <c r="G145" s="94">
        <v>7058</v>
      </c>
      <c r="H145" s="94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20"/>
      <c r="B146" s="121"/>
      <c r="C146" s="123"/>
      <c r="D146" s="60"/>
      <c r="E146" s="51">
        <v>1127.02</v>
      </c>
      <c r="F146" s="45">
        <v>348.79</v>
      </c>
      <c r="G146" s="45">
        <v>279.06</v>
      </c>
      <c r="H146" s="45">
        <v>0</v>
      </c>
      <c r="I146" s="45"/>
      <c r="J146" s="23">
        <f t="shared" si="43"/>
        <v>1754.87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1754.87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5"/>
    </row>
    <row r="148" spans="1:19" x14ac:dyDescent="0.3">
      <c r="A148" s="112" t="s">
        <v>123</v>
      </c>
      <c r="B148" s="113"/>
      <c r="C148" s="116" t="s">
        <v>124</v>
      </c>
      <c r="D148" s="118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14"/>
      <c r="B149" s="115"/>
      <c r="C149" s="117"/>
      <c r="D149" s="119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200</v>
      </c>
      <c r="I149" s="22">
        <f>I151+I153+I155+I157</f>
        <v>0</v>
      </c>
      <c r="J149" s="24">
        <f>SUM(E149:I149)</f>
        <v>200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200</v>
      </c>
      <c r="R149" s="88"/>
    </row>
    <row r="150" spans="1:19" x14ac:dyDescent="0.3">
      <c r="A150" s="130" t="s">
        <v>125</v>
      </c>
      <c r="B150" s="131"/>
      <c r="C150" s="132" t="s">
        <v>126</v>
      </c>
      <c r="D150" s="99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0" t="s">
        <v>125</v>
      </c>
      <c r="S150" s="101">
        <f>Q150+Q152</f>
        <v>165255</v>
      </c>
    </row>
    <row r="151" spans="1:19" x14ac:dyDescent="0.3">
      <c r="A151" s="110"/>
      <c r="B151" s="111"/>
      <c r="C151" s="122"/>
      <c r="D151" s="59"/>
      <c r="E151" s="42"/>
      <c r="F151" s="43"/>
      <c r="G151" s="43"/>
      <c r="H151" s="43">
        <v>0</v>
      </c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10"/>
      <c r="S151" s="102">
        <f>Q151+Q153</f>
        <v>200</v>
      </c>
    </row>
    <row r="152" spans="1:19" x14ac:dyDescent="0.3">
      <c r="A152" s="110" t="s">
        <v>125</v>
      </c>
      <c r="B152" s="111"/>
      <c r="C152" s="122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>
        <v>200</v>
      </c>
      <c r="I153" s="43"/>
      <c r="J153" s="34">
        <f t="shared" si="50"/>
        <v>200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200</v>
      </c>
      <c r="R153" s="88"/>
    </row>
    <row r="154" spans="1:19" x14ac:dyDescent="0.3">
      <c r="A154" s="110" t="s">
        <v>129</v>
      </c>
      <c r="B154" s="111"/>
      <c r="C154" s="122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20"/>
      <c r="B155" s="121"/>
      <c r="C155" s="123"/>
      <c r="D155" s="60"/>
      <c r="E155" s="51"/>
      <c r="F155" s="45"/>
      <c r="G155" s="45"/>
      <c r="H155" s="45">
        <v>0</v>
      </c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24" t="s">
        <v>131</v>
      </c>
      <c r="B156" s="125"/>
      <c r="C156" s="128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5"/>
    </row>
    <row r="159" spans="1:19" x14ac:dyDescent="0.3">
      <c r="A159" s="112" t="s">
        <v>133</v>
      </c>
      <c r="B159" s="113"/>
      <c r="C159" s="116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59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59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14"/>
      <c r="B160" s="115"/>
      <c r="C160" s="117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88.26</v>
      </c>
      <c r="G160" s="22">
        <f t="shared" si="57"/>
        <v>2606.15</v>
      </c>
      <c r="H160" s="22">
        <f t="shared" si="57"/>
        <v>0</v>
      </c>
      <c r="I160" s="22">
        <f t="shared" si="57"/>
        <v>0</v>
      </c>
      <c r="J160" s="24">
        <f>SUM(E160:I160)</f>
        <v>2694.4100000000003</v>
      </c>
      <c r="K160" s="53">
        <f t="shared" ref="K160:L160" si="58">K162+K164+K166+K168+K170+K172+K174+K176+K178+K180+K182+K184+K186+K188+K190+K192</f>
        <v>0</v>
      </c>
      <c r="L160" s="22">
        <f t="shared" si="58"/>
        <v>0</v>
      </c>
      <c r="M160" s="24">
        <f t="shared" si="55"/>
        <v>0</v>
      </c>
      <c r="N160" s="53">
        <f t="shared" ref="N160:O160" si="59">N162+N164+N166+N168+N170+N172+N174+N176+N178+N180+N182+N184+N186+N188+N190+N192</f>
        <v>0</v>
      </c>
      <c r="O160" s="22">
        <f t="shared" si="59"/>
        <v>0</v>
      </c>
      <c r="P160" s="24">
        <f t="shared" ref="P160:P178" si="60">SUM(N160:O160)</f>
        <v>0</v>
      </c>
      <c r="Q160" s="25">
        <f>P160+M160+J160</f>
        <v>2694.4100000000003</v>
      </c>
      <c r="R160" s="88"/>
    </row>
    <row r="161" spans="1:19" x14ac:dyDescent="0.3">
      <c r="A161" s="124" t="s">
        <v>135</v>
      </c>
      <c r="B161" s="125"/>
      <c r="C161" s="128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61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60"/>
        <v>0</v>
      </c>
      <c r="Q161" s="30">
        <f t="shared" ref="Q161:Q192" si="62">P161+M161+J161</f>
        <v>1213</v>
      </c>
      <c r="R161" s="124" t="s">
        <v>135</v>
      </c>
      <c r="S161" s="101">
        <f>Q161+Q163+Q165+Q167+Q169+Q171+Q173+Q175+Q177+Q179+Q181+Q183+Q185+Q187</f>
        <v>100603</v>
      </c>
    </row>
    <row r="162" spans="1:19" x14ac:dyDescent="0.3">
      <c r="A162" s="110"/>
      <c r="B162" s="111"/>
      <c r="C162" s="122"/>
      <c r="D162" s="36"/>
      <c r="E162" s="42"/>
      <c r="F162" s="43">
        <v>88.26</v>
      </c>
      <c r="G162" s="43"/>
      <c r="H162" s="43"/>
      <c r="I162" s="43"/>
      <c r="J162" s="34">
        <f t="shared" si="61"/>
        <v>88.26</v>
      </c>
      <c r="K162" s="42"/>
      <c r="L162" s="43"/>
      <c r="M162" s="34">
        <f t="shared" si="55"/>
        <v>0</v>
      </c>
      <c r="N162" s="55"/>
      <c r="O162" s="43"/>
      <c r="P162" s="34">
        <f t="shared" si="60"/>
        <v>0</v>
      </c>
      <c r="Q162" s="35">
        <f t="shared" si="62"/>
        <v>88.26</v>
      </c>
      <c r="R162" s="110"/>
      <c r="S162" s="102">
        <f>Q162+Q164+Q166+Q168+Q170+Q172+Q174+Q176+Q178+Q180+Q182+Q184+Q186+Q188</f>
        <v>2694.41</v>
      </c>
    </row>
    <row r="163" spans="1:19" x14ac:dyDescent="0.3">
      <c r="A163" s="110" t="s">
        <v>135</v>
      </c>
      <c r="B163" s="111"/>
      <c r="C163" s="122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61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0"/>
        <v>0</v>
      </c>
      <c r="Q163" s="41">
        <f t="shared" si="62"/>
        <v>43550</v>
      </c>
      <c r="R163" s="88"/>
    </row>
    <row r="164" spans="1:19" x14ac:dyDescent="0.3">
      <c r="A164" s="110"/>
      <c r="B164" s="111"/>
      <c r="C164" s="122"/>
      <c r="D164" s="36"/>
      <c r="E164" s="42"/>
      <c r="F164" s="43"/>
      <c r="G164" s="43">
        <v>80.260000000000005</v>
      </c>
      <c r="H164" s="43"/>
      <c r="I164" s="43"/>
      <c r="J164" s="34">
        <f t="shared" si="61"/>
        <v>80.260000000000005</v>
      </c>
      <c r="K164" s="55"/>
      <c r="L164" s="43"/>
      <c r="M164" s="34">
        <f t="shared" si="55"/>
        <v>0</v>
      </c>
      <c r="N164" s="55"/>
      <c r="O164" s="43"/>
      <c r="P164" s="34">
        <f t="shared" si="60"/>
        <v>0</v>
      </c>
      <c r="Q164" s="35">
        <f t="shared" si="62"/>
        <v>80.260000000000005</v>
      </c>
      <c r="R164" s="88"/>
    </row>
    <row r="165" spans="1:19" x14ac:dyDescent="0.3">
      <c r="A165" s="110" t="s">
        <v>135</v>
      </c>
      <c r="B165" s="111"/>
      <c r="C165" s="122" t="s">
        <v>254</v>
      </c>
      <c r="D165" s="129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61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0"/>
        <v>0</v>
      </c>
      <c r="Q165" s="41">
        <f t="shared" si="62"/>
        <v>1000</v>
      </c>
      <c r="R165" s="88"/>
    </row>
    <row r="166" spans="1:19" x14ac:dyDescent="0.3">
      <c r="A166" s="110"/>
      <c r="B166" s="111"/>
      <c r="C166" s="122"/>
      <c r="D166" s="129"/>
      <c r="E166" s="42"/>
      <c r="F166" s="43"/>
      <c r="G166" s="43">
        <v>300</v>
      </c>
      <c r="H166" s="43"/>
      <c r="I166" s="43"/>
      <c r="J166" s="34">
        <f t="shared" si="61"/>
        <v>300</v>
      </c>
      <c r="K166" s="55"/>
      <c r="L166" s="43"/>
      <c r="M166" s="34">
        <f t="shared" si="55"/>
        <v>0</v>
      </c>
      <c r="N166" s="55"/>
      <c r="O166" s="43"/>
      <c r="P166" s="34">
        <f t="shared" si="60"/>
        <v>0</v>
      </c>
      <c r="Q166" s="35">
        <f t="shared" si="62"/>
        <v>300</v>
      </c>
      <c r="R166" s="88"/>
    </row>
    <row r="167" spans="1:19" x14ac:dyDescent="0.3">
      <c r="A167" s="110" t="s">
        <v>135</v>
      </c>
      <c r="B167" s="111"/>
      <c r="C167" s="122" t="s">
        <v>291</v>
      </c>
      <c r="D167" s="129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61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2"/>
        <v>1500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>
        <v>0</v>
      </c>
      <c r="H168" s="43"/>
      <c r="I168" s="43"/>
      <c r="J168" s="34">
        <f t="shared" si="6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2"/>
        <v>0</v>
      </c>
      <c r="R168" s="88"/>
    </row>
    <row r="169" spans="1:19" x14ac:dyDescent="0.3">
      <c r="A169" s="110" t="s">
        <v>135</v>
      </c>
      <c r="B169" s="111"/>
      <c r="C169" s="122" t="s">
        <v>312</v>
      </c>
      <c r="D169" s="12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2"/>
        <v>2500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>
        <v>444.46</v>
      </c>
      <c r="H170" s="43"/>
      <c r="I170" s="43"/>
      <c r="J170" s="34">
        <f t="shared" si="61"/>
        <v>444.46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2"/>
        <v>444.46</v>
      </c>
      <c r="R170" s="88"/>
    </row>
    <row r="171" spans="1:19" x14ac:dyDescent="0.3">
      <c r="A171" s="110" t="s">
        <v>135</v>
      </c>
      <c r="B171" s="111"/>
      <c r="C171" s="122" t="s">
        <v>313</v>
      </c>
      <c r="D171" s="129"/>
      <c r="E171" s="37">
        <v>0</v>
      </c>
      <c r="F171" s="38">
        <v>0</v>
      </c>
      <c r="G171" s="94">
        <v>2000</v>
      </c>
      <c r="H171" s="38">
        <v>0</v>
      </c>
      <c r="I171" s="38">
        <v>0</v>
      </c>
      <c r="J171" s="29">
        <f t="shared" si="61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0"/>
        <v>0</v>
      </c>
      <c r="Q171" s="41">
        <f t="shared" si="62"/>
        <v>2000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>
        <v>43.99</v>
      </c>
      <c r="H172" s="43"/>
      <c r="I172" s="43"/>
      <c r="J172" s="34">
        <f t="shared" si="61"/>
        <v>43.99</v>
      </c>
      <c r="K172" s="55"/>
      <c r="L172" s="43"/>
      <c r="M172" s="34">
        <f t="shared" si="55"/>
        <v>0</v>
      </c>
      <c r="N172" s="55"/>
      <c r="O172" s="43"/>
      <c r="P172" s="34">
        <f t="shared" si="60"/>
        <v>0</v>
      </c>
      <c r="Q172" s="35">
        <f t="shared" si="62"/>
        <v>43.99</v>
      </c>
      <c r="R172" s="88"/>
    </row>
    <row r="173" spans="1:19" x14ac:dyDescent="0.3">
      <c r="A173" s="110" t="s">
        <v>135</v>
      </c>
      <c r="B173" s="111"/>
      <c r="C173" s="122" t="s">
        <v>316</v>
      </c>
      <c r="D173" s="129"/>
      <c r="E173" s="37">
        <v>0</v>
      </c>
      <c r="F173" s="38">
        <v>0</v>
      </c>
      <c r="G173" s="94">
        <v>3000</v>
      </c>
      <c r="H173" s="38">
        <v>0</v>
      </c>
      <c r="I173" s="38">
        <v>0</v>
      </c>
      <c r="J173" s="29">
        <f t="shared" si="61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0"/>
        <v>0</v>
      </c>
      <c r="Q173" s="41">
        <f t="shared" si="62"/>
        <v>3000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>
        <v>0</v>
      </c>
      <c r="H174" s="43"/>
      <c r="I174" s="43"/>
      <c r="J174" s="34">
        <f t="shared" si="61"/>
        <v>0</v>
      </c>
      <c r="K174" s="55"/>
      <c r="L174" s="43"/>
      <c r="M174" s="34">
        <f t="shared" ref="M174" si="63">SUM(K174:L174)</f>
        <v>0</v>
      </c>
      <c r="N174" s="55"/>
      <c r="O174" s="43"/>
      <c r="P174" s="34">
        <f t="shared" si="60"/>
        <v>0</v>
      </c>
      <c r="Q174" s="35">
        <f t="shared" si="62"/>
        <v>0</v>
      </c>
      <c r="R174" s="88"/>
    </row>
    <row r="175" spans="1:19" x14ac:dyDescent="0.3">
      <c r="A175" s="110" t="s">
        <v>135</v>
      </c>
      <c r="B175" s="111"/>
      <c r="C175" s="122" t="s">
        <v>317</v>
      </c>
      <c r="D175" s="129"/>
      <c r="E175" s="37">
        <v>0</v>
      </c>
      <c r="F175" s="38">
        <v>0</v>
      </c>
      <c r="G175" s="94">
        <v>1000</v>
      </c>
      <c r="H175" s="38">
        <v>0</v>
      </c>
      <c r="I175" s="38">
        <v>0</v>
      </c>
      <c r="J175" s="29">
        <f t="shared" ref="J175:J176" si="64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5">SUM(N175:O175)</f>
        <v>0</v>
      </c>
      <c r="Q175" s="41">
        <f t="shared" ref="Q175:Q176" si="66">P175+M175+J175</f>
        <v>1000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5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314</v>
      </c>
      <c r="D177" s="129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61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0"/>
        <v>0</v>
      </c>
      <c r="Q177" s="41">
        <f t="shared" si="62"/>
        <v>36400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>
        <v>737.44</v>
      </c>
      <c r="H178" s="43"/>
      <c r="I178" s="43"/>
      <c r="J178" s="34">
        <f t="shared" si="61"/>
        <v>737.44</v>
      </c>
      <c r="K178" s="55"/>
      <c r="L178" s="43"/>
      <c r="M178" s="34">
        <f t="shared" si="55"/>
        <v>0</v>
      </c>
      <c r="N178" s="55"/>
      <c r="O178" s="43"/>
      <c r="P178" s="34">
        <f t="shared" si="60"/>
        <v>0</v>
      </c>
      <c r="Q178" s="35">
        <f t="shared" si="62"/>
        <v>737.44</v>
      </c>
      <c r="R178" s="88"/>
    </row>
    <row r="179" spans="1:19" x14ac:dyDescent="0.3">
      <c r="A179" s="110" t="s">
        <v>135</v>
      </c>
      <c r="B179" s="111"/>
      <c r="C179" s="122" t="s">
        <v>256</v>
      </c>
      <c r="D179" s="129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" si="68">SUM(E179:I179)</f>
        <v>3500</v>
      </c>
      <c r="K179" s="44">
        <v>0</v>
      </c>
      <c r="L179" s="38">
        <v>0</v>
      </c>
      <c r="M179" s="40">
        <f t="shared" ref="M179:M180" si="69">SUM(K179:L179)</f>
        <v>0</v>
      </c>
      <c r="N179" s="44">
        <v>0</v>
      </c>
      <c r="O179" s="38">
        <v>0</v>
      </c>
      <c r="P179" s="40">
        <f t="shared" ref="P179:P180" si="70">SUM(N179:O179)</f>
        <v>0</v>
      </c>
      <c r="Q179" s="41">
        <f t="shared" ref="Q179:Q180" si="71">P179+M179+J179</f>
        <v>3500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>
        <v>0</v>
      </c>
      <c r="H180" s="43"/>
      <c r="I180" s="43"/>
      <c r="J180" s="34">
        <f t="shared" ref="J180" si="72">SUM(E180:I180)</f>
        <v>0</v>
      </c>
      <c r="K180" s="55"/>
      <c r="L180" s="43"/>
      <c r="M180" s="34">
        <f t="shared" si="69"/>
        <v>0</v>
      </c>
      <c r="N180" s="55"/>
      <c r="O180" s="43"/>
      <c r="P180" s="34">
        <f t="shared" si="70"/>
        <v>0</v>
      </c>
      <c r="Q180" s="35">
        <f t="shared" si="71"/>
        <v>0</v>
      </c>
      <c r="R180" s="88"/>
    </row>
    <row r="181" spans="1:19" x14ac:dyDescent="0.3">
      <c r="A181" s="110" t="s">
        <v>135</v>
      </c>
      <c r="B181" s="111"/>
      <c r="C181" s="122" t="s">
        <v>212</v>
      </c>
      <c r="D181" s="129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ref="P181:P192" si="73">SUM(N181:O181)</f>
        <v>0</v>
      </c>
      <c r="Q181" s="41">
        <f t="shared" si="62"/>
        <v>150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>
        <v>0</v>
      </c>
      <c r="H182" s="43"/>
      <c r="I182" s="43"/>
      <c r="J182" s="34">
        <f t="shared" si="61"/>
        <v>0</v>
      </c>
      <c r="K182" s="55"/>
      <c r="L182" s="43"/>
      <c r="M182" s="34">
        <f t="shared" si="55"/>
        <v>0</v>
      </c>
      <c r="N182" s="55"/>
      <c r="O182" s="43"/>
      <c r="P182" s="34">
        <f t="shared" si="73"/>
        <v>0</v>
      </c>
      <c r="Q182" s="35">
        <f t="shared" si="62"/>
        <v>0</v>
      </c>
      <c r="R182" s="88"/>
    </row>
    <row r="183" spans="1:19" x14ac:dyDescent="0.3">
      <c r="A183" s="110" t="s">
        <v>255</v>
      </c>
      <c r="B183" s="111"/>
      <c r="C183" s="122" t="s">
        <v>136</v>
      </c>
      <c r="D183" s="129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74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3"/>
        <v>0</v>
      </c>
      <c r="Q183" s="41">
        <f t="shared" si="62"/>
        <v>2540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>
        <v>0</v>
      </c>
      <c r="H184" s="43"/>
      <c r="I184" s="43"/>
      <c r="J184" s="34">
        <f t="shared" si="61"/>
        <v>0</v>
      </c>
      <c r="K184" s="55"/>
      <c r="L184" s="43"/>
      <c r="M184" s="34">
        <f t="shared" si="55"/>
        <v>0</v>
      </c>
      <c r="N184" s="55"/>
      <c r="O184" s="43"/>
      <c r="P184" s="34">
        <f t="shared" si="73"/>
        <v>0</v>
      </c>
      <c r="Q184" s="35">
        <f t="shared" si="62"/>
        <v>0</v>
      </c>
      <c r="R184" s="88"/>
    </row>
    <row r="185" spans="1:19" x14ac:dyDescent="0.3">
      <c r="A185" s="110" t="s">
        <v>135</v>
      </c>
      <c r="B185" s="111"/>
      <c r="C185" s="122" t="s">
        <v>257</v>
      </c>
      <c r="D185" s="129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74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73"/>
        <v>0</v>
      </c>
      <c r="Q185" s="41">
        <f t="shared" si="62"/>
        <v>1500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>
        <v>1000</v>
      </c>
      <c r="H186" s="43"/>
      <c r="I186" s="43"/>
      <c r="J186" s="34">
        <f t="shared" si="61"/>
        <v>1000</v>
      </c>
      <c r="K186" s="55"/>
      <c r="L186" s="43"/>
      <c r="M186" s="34">
        <f t="shared" si="55"/>
        <v>0</v>
      </c>
      <c r="N186" s="55"/>
      <c r="O186" s="43"/>
      <c r="P186" s="34">
        <f t="shared" si="73"/>
        <v>0</v>
      </c>
      <c r="Q186" s="35">
        <f t="shared" si="62"/>
        <v>1000</v>
      </c>
      <c r="R186" s="88"/>
    </row>
    <row r="187" spans="1:19" x14ac:dyDescent="0.3">
      <c r="A187" s="110" t="s">
        <v>255</v>
      </c>
      <c r="B187" s="111"/>
      <c r="C187" s="122" t="s">
        <v>224</v>
      </c>
      <c r="D187" s="129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74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73"/>
        <v>0</v>
      </c>
      <c r="Q187" s="41">
        <f t="shared" si="62"/>
        <v>750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>
        <v>0</v>
      </c>
      <c r="H188" s="43"/>
      <c r="I188" s="43"/>
      <c r="J188" s="34">
        <f t="shared" si="61"/>
        <v>0</v>
      </c>
      <c r="K188" s="55"/>
      <c r="L188" s="43"/>
      <c r="M188" s="34">
        <f t="shared" si="55"/>
        <v>0</v>
      </c>
      <c r="N188" s="55"/>
      <c r="O188" s="43"/>
      <c r="P188" s="34">
        <f t="shared" si="73"/>
        <v>0</v>
      </c>
      <c r="Q188" s="35">
        <f t="shared" si="62"/>
        <v>0</v>
      </c>
      <c r="R188" s="88"/>
    </row>
    <row r="189" spans="1:19" x14ac:dyDescent="0.3">
      <c r="A189" s="110" t="s">
        <v>285</v>
      </c>
      <c r="B189" s="111"/>
      <c r="C189" s="122" t="s">
        <v>286</v>
      </c>
      <c r="D189" s="129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74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73"/>
        <v>0</v>
      </c>
      <c r="Q189" s="41">
        <f t="shared" si="62"/>
        <v>11200</v>
      </c>
      <c r="R189" s="110" t="s">
        <v>285</v>
      </c>
      <c r="S189" s="101">
        <f t="shared" ref="S189:S190" si="75">Q189+Q191</f>
        <v>15200</v>
      </c>
    </row>
    <row r="190" spans="1:19" x14ac:dyDescent="0.3">
      <c r="A190" s="110"/>
      <c r="B190" s="111"/>
      <c r="C190" s="122"/>
      <c r="D190" s="129"/>
      <c r="E190" s="42"/>
      <c r="F190" s="43"/>
      <c r="G190" s="43">
        <v>0</v>
      </c>
      <c r="H190" s="43"/>
      <c r="I190" s="43"/>
      <c r="J190" s="34">
        <f t="shared" si="61"/>
        <v>0</v>
      </c>
      <c r="K190" s="55"/>
      <c r="L190" s="43"/>
      <c r="M190" s="34">
        <f t="shared" si="55"/>
        <v>0</v>
      </c>
      <c r="N190" s="55"/>
      <c r="O190" s="43"/>
      <c r="P190" s="34">
        <f t="shared" si="73"/>
        <v>0</v>
      </c>
      <c r="Q190" s="35">
        <f t="shared" si="62"/>
        <v>0</v>
      </c>
      <c r="R190" s="110"/>
      <c r="S190" s="102">
        <f t="shared" si="75"/>
        <v>0</v>
      </c>
    </row>
    <row r="191" spans="1:19" x14ac:dyDescent="0.3">
      <c r="A191" s="110" t="s">
        <v>285</v>
      </c>
      <c r="B191" s="111"/>
      <c r="C191" s="122" t="s">
        <v>315</v>
      </c>
      <c r="D191" s="129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74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73"/>
        <v>0</v>
      </c>
      <c r="Q191" s="41">
        <f t="shared" si="62"/>
        <v>4000</v>
      </c>
      <c r="R191" s="88"/>
    </row>
    <row r="192" spans="1:19" ht="14.4" thickBot="1" x14ac:dyDescent="0.35">
      <c r="A192" s="120"/>
      <c r="B192" s="121"/>
      <c r="C192" s="123"/>
      <c r="D192" s="127"/>
      <c r="E192" s="51"/>
      <c r="F192" s="45"/>
      <c r="G192" s="45">
        <v>0</v>
      </c>
      <c r="H192" s="45"/>
      <c r="I192" s="45"/>
      <c r="J192" s="24">
        <f t="shared" si="61"/>
        <v>0</v>
      </c>
      <c r="K192" s="56"/>
      <c r="L192" s="45"/>
      <c r="M192" s="24">
        <f t="shared" si="55"/>
        <v>0</v>
      </c>
      <c r="N192" s="56"/>
      <c r="O192" s="45"/>
      <c r="P192" s="24">
        <f t="shared" si="73"/>
        <v>0</v>
      </c>
      <c r="Q192" s="25">
        <f t="shared" si="62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12" t="s">
        <v>137</v>
      </c>
      <c r="B194" s="113"/>
      <c r="C194" s="116" t="s">
        <v>138</v>
      </c>
      <c r="D194" s="126"/>
      <c r="E194" s="16">
        <f>E196+E202+E204+E206+E222+E224+E226+E228+E238+E240</f>
        <v>99672</v>
      </c>
      <c r="F194" s="17">
        <f t="shared" ref="F194:I194" si="76">F196+F202+F204+F206+F222+F224+F226+F228+F238+F240</f>
        <v>34447</v>
      </c>
      <c r="G194" s="17">
        <f t="shared" si="76"/>
        <v>279420</v>
      </c>
      <c r="H194" s="17">
        <f t="shared" si="76"/>
        <v>877</v>
      </c>
      <c r="I194" s="17">
        <f t="shared" si="76"/>
        <v>7720</v>
      </c>
      <c r="J194" s="19">
        <f>SUM(E194:I194)</f>
        <v>422136</v>
      </c>
      <c r="K194" s="52">
        <f t="shared" ref="K194:L194" si="77">K196+K202+K204+K206+K222+K224+K226+K228+K238+K240</f>
        <v>0</v>
      </c>
      <c r="L194" s="17">
        <f t="shared" si="77"/>
        <v>0</v>
      </c>
      <c r="M194" s="19">
        <f t="shared" ref="M194:M229" si="78">SUM(K194:L194)</f>
        <v>0</v>
      </c>
      <c r="N194" s="52">
        <f t="shared" ref="N194" si="79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14"/>
      <c r="B195" s="115"/>
      <c r="C195" s="117"/>
      <c r="D195" s="127"/>
      <c r="E195" s="21">
        <f t="shared" ref="E195:I195" si="80">E197+E203+E205+E207+E223+E225+E227+E229+E239+E241</f>
        <v>7155.4500000000007</v>
      </c>
      <c r="F195" s="22">
        <f t="shared" si="80"/>
        <v>2787.71</v>
      </c>
      <c r="G195" s="22">
        <f t="shared" si="80"/>
        <v>11053.66</v>
      </c>
      <c r="H195" s="22">
        <f t="shared" si="80"/>
        <v>0</v>
      </c>
      <c r="I195" s="22">
        <f t="shared" si="80"/>
        <v>876.7</v>
      </c>
      <c r="J195" s="24">
        <f t="shared" ref="J195:J241" si="81">SUM(E195:I195)</f>
        <v>21873.52</v>
      </c>
      <c r="K195" s="53">
        <f t="shared" ref="K195:L195" si="82">K197+K203+K205+K207+K223+K225+K227+K229+K239+K241</f>
        <v>0</v>
      </c>
      <c r="L195" s="22">
        <f t="shared" si="82"/>
        <v>0</v>
      </c>
      <c r="M195" s="24">
        <f t="shared" si="78"/>
        <v>0</v>
      </c>
      <c r="N195" s="53">
        <f t="shared" ref="N195:O195" si="83">N197+N203+N205+N207+N223+N225+N227+N229+N239+N241</f>
        <v>0</v>
      </c>
      <c r="O195" s="22">
        <f t="shared" si="83"/>
        <v>8277.99</v>
      </c>
      <c r="P195" s="24">
        <f t="shared" ref="P195:P241" si="84">SUM(N195:O195)</f>
        <v>8277.99</v>
      </c>
      <c r="Q195" s="25">
        <f t="shared" ref="Q195:Q241" si="85">P195+M195+J195</f>
        <v>30151.510000000002</v>
      </c>
      <c r="R195" s="88"/>
    </row>
    <row r="196" spans="1:19" x14ac:dyDescent="0.3">
      <c r="A196" s="154" t="s">
        <v>139</v>
      </c>
      <c r="B196" s="131"/>
      <c r="C196" s="132" t="s">
        <v>318</v>
      </c>
      <c r="D196" s="97" t="s">
        <v>26</v>
      </c>
      <c r="E196" s="16">
        <f>E198+E200</f>
        <v>48151</v>
      </c>
      <c r="F196" s="17">
        <f>F198+F200</f>
        <v>16441</v>
      </c>
      <c r="G196" s="17">
        <f t="shared" ref="G196:I196" si="86">G198+G200</f>
        <v>13139</v>
      </c>
      <c r="H196" s="17">
        <f t="shared" si="86"/>
        <v>386</v>
      </c>
      <c r="I196" s="17">
        <f t="shared" si="86"/>
        <v>0</v>
      </c>
      <c r="J196" s="18">
        <f t="shared" ref="J196:J197" si="87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8">SUM(K196:L196)</f>
        <v>0</v>
      </c>
      <c r="N196" s="16">
        <f>N198+N200</f>
        <v>0</v>
      </c>
      <c r="O196" s="17">
        <f>O198+O200</f>
        <v>0</v>
      </c>
      <c r="P196" s="19">
        <f t="shared" ref="P196:P201" si="89">SUM(N196:O196)</f>
        <v>0</v>
      </c>
      <c r="Q196" s="20">
        <f t="shared" si="85"/>
        <v>78117</v>
      </c>
      <c r="R196" s="88"/>
    </row>
    <row r="197" spans="1:19" x14ac:dyDescent="0.3">
      <c r="A197" s="124"/>
      <c r="B197" s="111"/>
      <c r="C197" s="122"/>
      <c r="D197" s="36"/>
      <c r="E197" s="31">
        <f>E199+E201</f>
        <v>3480.07</v>
      </c>
      <c r="F197" s="32">
        <f>F199+F201</f>
        <v>1216.24</v>
      </c>
      <c r="G197" s="32">
        <f t="shared" ref="G197:I197" si="90">G199+G201</f>
        <v>145.22</v>
      </c>
      <c r="H197" s="32">
        <f t="shared" si="90"/>
        <v>0</v>
      </c>
      <c r="I197" s="32">
        <f t="shared" si="90"/>
        <v>0</v>
      </c>
      <c r="J197" s="33">
        <f t="shared" si="87"/>
        <v>4841.5300000000007</v>
      </c>
      <c r="K197" s="31">
        <f>K199+K201</f>
        <v>0</v>
      </c>
      <c r="L197" s="32">
        <f>L199+L201</f>
        <v>0</v>
      </c>
      <c r="M197" s="33">
        <f t="shared" si="88"/>
        <v>0</v>
      </c>
      <c r="N197" s="31">
        <f>N199+N201</f>
        <v>0</v>
      </c>
      <c r="O197" s="32">
        <f>O199+O201</f>
        <v>0</v>
      </c>
      <c r="P197" s="34">
        <f t="shared" si="89"/>
        <v>0</v>
      </c>
      <c r="Q197" s="35">
        <f t="shared" si="85"/>
        <v>4841.5300000000007</v>
      </c>
      <c r="R197" s="88"/>
    </row>
    <row r="198" spans="1:19" x14ac:dyDescent="0.3">
      <c r="A198" s="110"/>
      <c r="B198" s="111" t="s">
        <v>320</v>
      </c>
      <c r="C198" s="128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ref="J198:J201" si="91">SUM(E198:I198)</f>
        <v>66513</v>
      </c>
      <c r="K198" s="37">
        <v>0</v>
      </c>
      <c r="L198" s="38">
        <v>0</v>
      </c>
      <c r="M198" s="39">
        <f t="shared" si="88"/>
        <v>0</v>
      </c>
      <c r="N198" s="37">
        <v>0</v>
      </c>
      <c r="O198" s="38">
        <v>0</v>
      </c>
      <c r="P198" s="40">
        <f t="shared" si="89"/>
        <v>0</v>
      </c>
      <c r="Q198" s="41">
        <f t="shared" si="85"/>
        <v>66513</v>
      </c>
      <c r="R198" s="88"/>
    </row>
    <row r="199" spans="1:19" x14ac:dyDescent="0.3">
      <c r="A199" s="110"/>
      <c r="B199" s="111"/>
      <c r="C199" s="122"/>
      <c r="D199" s="36"/>
      <c r="E199" s="42">
        <v>3480.07</v>
      </c>
      <c r="F199" s="43">
        <v>1216.24</v>
      </c>
      <c r="G199" s="43">
        <v>145.22</v>
      </c>
      <c r="H199" s="43">
        <v>0</v>
      </c>
      <c r="I199" s="43"/>
      <c r="J199" s="33">
        <f t="shared" si="91"/>
        <v>4841.5300000000007</v>
      </c>
      <c r="K199" s="42"/>
      <c r="L199" s="43"/>
      <c r="M199" s="33">
        <f t="shared" si="88"/>
        <v>0</v>
      </c>
      <c r="N199" s="42"/>
      <c r="O199" s="43"/>
      <c r="P199" s="34">
        <f t="shared" si="89"/>
        <v>0</v>
      </c>
      <c r="Q199" s="35">
        <f t="shared" si="85"/>
        <v>4841.5300000000007</v>
      </c>
      <c r="R199" s="88"/>
    </row>
    <row r="200" spans="1:19" x14ac:dyDescent="0.3">
      <c r="A200" s="110"/>
      <c r="B200" s="111" t="s">
        <v>321</v>
      </c>
      <c r="C200" s="128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91"/>
        <v>11604</v>
      </c>
      <c r="K200" s="37">
        <v>0</v>
      </c>
      <c r="L200" s="38">
        <v>0</v>
      </c>
      <c r="M200" s="39">
        <f t="shared" si="88"/>
        <v>0</v>
      </c>
      <c r="N200" s="37">
        <v>0</v>
      </c>
      <c r="O200" s="38">
        <v>0</v>
      </c>
      <c r="P200" s="40">
        <f t="shared" si="89"/>
        <v>0</v>
      </c>
      <c r="Q200" s="41">
        <f t="shared" si="85"/>
        <v>11604</v>
      </c>
      <c r="R200" s="88"/>
    </row>
    <row r="201" spans="1:19" x14ac:dyDescent="0.3">
      <c r="A201" s="110"/>
      <c r="B201" s="111"/>
      <c r="C201" s="122"/>
      <c r="D201" s="36"/>
      <c r="E201" s="42">
        <v>0</v>
      </c>
      <c r="F201" s="43">
        <v>0</v>
      </c>
      <c r="G201" s="43">
        <v>0</v>
      </c>
      <c r="H201" s="43">
        <v>0</v>
      </c>
      <c r="I201" s="43"/>
      <c r="J201" s="33">
        <f t="shared" si="91"/>
        <v>0</v>
      </c>
      <c r="K201" s="42"/>
      <c r="L201" s="43"/>
      <c r="M201" s="33">
        <f t="shared" si="88"/>
        <v>0</v>
      </c>
      <c r="N201" s="42"/>
      <c r="O201" s="43"/>
      <c r="P201" s="34">
        <f t="shared" si="89"/>
        <v>0</v>
      </c>
      <c r="Q201" s="35">
        <f t="shared" si="85"/>
        <v>0</v>
      </c>
      <c r="R201" s="88"/>
    </row>
    <row r="202" spans="1:19" x14ac:dyDescent="0.3">
      <c r="A202" s="110" t="s">
        <v>140</v>
      </c>
      <c r="B202" s="111"/>
      <c r="C202" s="122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81"/>
        <v>1600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0</v>
      </c>
      <c r="P202" s="40">
        <f t="shared" si="84"/>
        <v>0</v>
      </c>
      <c r="Q202" s="41">
        <f t="shared" si="85"/>
        <v>1600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>
        <v>88.17</v>
      </c>
      <c r="H203" s="43"/>
      <c r="I203" s="43"/>
      <c r="J203" s="34">
        <f t="shared" si="81"/>
        <v>88.17</v>
      </c>
      <c r="K203" s="55"/>
      <c r="L203" s="43"/>
      <c r="M203" s="34">
        <f t="shared" si="78"/>
        <v>0</v>
      </c>
      <c r="N203" s="55"/>
      <c r="O203" s="43"/>
      <c r="P203" s="34">
        <f t="shared" si="84"/>
        <v>0</v>
      </c>
      <c r="Q203" s="35">
        <f t="shared" si="85"/>
        <v>88.17</v>
      </c>
      <c r="R203" s="88"/>
    </row>
    <row r="204" spans="1:19" x14ac:dyDescent="0.3">
      <c r="A204" s="110" t="s">
        <v>143</v>
      </c>
      <c r="B204" s="111"/>
      <c r="C204" s="122" t="s">
        <v>144</v>
      </c>
      <c r="D204" s="36" t="s">
        <v>26</v>
      </c>
      <c r="E204" s="37">
        <v>0</v>
      </c>
      <c r="F204" s="38">
        <v>0</v>
      </c>
      <c r="G204" s="94">
        <v>17000</v>
      </c>
      <c r="H204" s="38">
        <v>0</v>
      </c>
      <c r="I204" s="38">
        <v>0</v>
      </c>
      <c r="J204" s="29">
        <f t="shared" si="81"/>
        <v>17000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0</v>
      </c>
      <c r="P204" s="40">
        <f t="shared" si="84"/>
        <v>0</v>
      </c>
      <c r="Q204" s="41">
        <f t="shared" si="85"/>
        <v>17000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>
        <v>1435.45</v>
      </c>
      <c r="H205" s="43"/>
      <c r="I205" s="43"/>
      <c r="J205" s="34">
        <f t="shared" si="81"/>
        <v>1435.45</v>
      </c>
      <c r="K205" s="55"/>
      <c r="L205" s="43"/>
      <c r="M205" s="34">
        <f t="shared" si="78"/>
        <v>0</v>
      </c>
      <c r="N205" s="55"/>
      <c r="O205" s="43"/>
      <c r="P205" s="34">
        <f t="shared" si="84"/>
        <v>0</v>
      </c>
      <c r="Q205" s="35">
        <f t="shared" si="85"/>
        <v>1435.45</v>
      </c>
      <c r="R205" s="88"/>
    </row>
    <row r="206" spans="1:19" x14ac:dyDescent="0.3">
      <c r="A206" s="110" t="s">
        <v>145</v>
      </c>
      <c r="B206" s="111"/>
      <c r="C206" s="122" t="s">
        <v>323</v>
      </c>
      <c r="D206" s="36" t="s">
        <v>112</v>
      </c>
      <c r="E206" s="37">
        <f>E208+E210+E212+E214+E216+E218+E220</f>
        <v>0</v>
      </c>
      <c r="F206" s="38">
        <f t="shared" ref="F206:I206" si="92">F208+F210+F212+F214+F216+F218+F220</f>
        <v>0</v>
      </c>
      <c r="G206" s="38">
        <f t="shared" si="92"/>
        <v>0</v>
      </c>
      <c r="H206" s="38">
        <f t="shared" si="92"/>
        <v>0</v>
      </c>
      <c r="I206" s="38">
        <f t="shared" si="92"/>
        <v>7720</v>
      </c>
      <c r="J206" s="29">
        <f>SUM(E206:I206)</f>
        <v>7720</v>
      </c>
      <c r="K206" s="44">
        <f t="shared" ref="K206:L206" si="93">K208+K210+K212+K214+K216+K218+K220</f>
        <v>0</v>
      </c>
      <c r="L206" s="38">
        <f t="shared" si="93"/>
        <v>0</v>
      </c>
      <c r="M206" s="40">
        <f t="shared" si="78"/>
        <v>0</v>
      </c>
      <c r="N206" s="44">
        <f t="shared" ref="N206" si="9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10" t="s">
        <v>145</v>
      </c>
      <c r="S206" s="101">
        <f>Q206+Q222</f>
        <v>123352</v>
      </c>
    </row>
    <row r="207" spans="1:19" x14ac:dyDescent="0.3">
      <c r="A207" s="110"/>
      <c r="B207" s="111"/>
      <c r="C207" s="122"/>
      <c r="D207" s="36"/>
      <c r="E207" s="42">
        <f t="shared" ref="E207:I207" si="95">E209+E211+E213+E215+E217+E219+E221</f>
        <v>0</v>
      </c>
      <c r="F207" s="57">
        <f t="shared" si="95"/>
        <v>0</v>
      </c>
      <c r="G207" s="57">
        <f t="shared" si="95"/>
        <v>0</v>
      </c>
      <c r="H207" s="57">
        <f t="shared" si="95"/>
        <v>0</v>
      </c>
      <c r="I207" s="57">
        <f t="shared" si="95"/>
        <v>876.7</v>
      </c>
      <c r="J207" s="34">
        <f t="shared" si="81"/>
        <v>876.7</v>
      </c>
      <c r="K207" s="57">
        <f t="shared" ref="K207:L207" si="96">K209+K211+K213+K215+K217+K219+K221</f>
        <v>0</v>
      </c>
      <c r="L207" s="32">
        <f t="shared" si="96"/>
        <v>0</v>
      </c>
      <c r="M207" s="34">
        <f t="shared" si="78"/>
        <v>0</v>
      </c>
      <c r="N207" s="57">
        <f t="shared" ref="N207:O207" si="97">N209+N211+N213+N215+N217+N219+N221</f>
        <v>0</v>
      </c>
      <c r="O207" s="32">
        <f t="shared" si="97"/>
        <v>8277.99</v>
      </c>
      <c r="P207" s="34">
        <f t="shared" si="84"/>
        <v>8277.99</v>
      </c>
      <c r="Q207" s="35">
        <f t="shared" si="85"/>
        <v>9154.69</v>
      </c>
      <c r="R207" s="110"/>
      <c r="S207" s="102">
        <f>Q207+Q223</f>
        <v>9154.69</v>
      </c>
    </row>
    <row r="208" spans="1:19" x14ac:dyDescent="0.3">
      <c r="A208" s="110"/>
      <c r="B208" s="111" t="s">
        <v>259</v>
      </c>
      <c r="C208" s="122" t="s">
        <v>264</v>
      </c>
      <c r="D208" s="36" t="s">
        <v>112</v>
      </c>
      <c r="E208" s="37">
        <v>0</v>
      </c>
      <c r="F208" s="38">
        <v>0</v>
      </c>
      <c r="G208" s="94">
        <v>0</v>
      </c>
      <c r="H208" s="38">
        <v>0</v>
      </c>
      <c r="I208" s="38">
        <v>1100</v>
      </c>
      <c r="J208" s="29">
        <f t="shared" si="81"/>
        <v>1100</v>
      </c>
      <c r="K208" s="44">
        <v>0</v>
      </c>
      <c r="L208" s="38">
        <v>0</v>
      </c>
      <c r="M208" s="40">
        <f t="shared" si="78"/>
        <v>0</v>
      </c>
      <c r="N208" s="44">
        <v>0</v>
      </c>
      <c r="O208" s="38">
        <v>10000</v>
      </c>
      <c r="P208" s="40">
        <f t="shared" si="84"/>
        <v>10000</v>
      </c>
      <c r="Q208" s="41">
        <f t="shared" si="85"/>
        <v>11100</v>
      </c>
      <c r="R208" s="88"/>
    </row>
    <row r="209" spans="1:18" x14ac:dyDescent="0.3">
      <c r="A209" s="110"/>
      <c r="B209" s="111"/>
      <c r="C209" s="122"/>
      <c r="D209" s="36"/>
      <c r="E209" s="42"/>
      <c r="F209" s="43"/>
      <c r="G209" s="95"/>
      <c r="H209" s="43"/>
      <c r="I209" s="43">
        <v>87.87</v>
      </c>
      <c r="J209" s="34">
        <f t="shared" si="81"/>
        <v>87.87</v>
      </c>
      <c r="K209" s="55"/>
      <c r="L209" s="43"/>
      <c r="M209" s="34">
        <f t="shared" si="78"/>
        <v>0</v>
      </c>
      <c r="N209" s="55"/>
      <c r="O209" s="43">
        <v>0</v>
      </c>
      <c r="P209" s="34">
        <f t="shared" si="84"/>
        <v>0</v>
      </c>
      <c r="Q209" s="35">
        <f t="shared" si="85"/>
        <v>87.87</v>
      </c>
      <c r="R209" s="88"/>
    </row>
    <row r="210" spans="1:18" ht="12.75" customHeight="1" x14ac:dyDescent="0.3">
      <c r="A210" s="110"/>
      <c r="B210" s="111" t="s">
        <v>259</v>
      </c>
      <c r="C210" s="122" t="s">
        <v>266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2000</v>
      </c>
      <c r="J210" s="29">
        <f t="shared" si="81"/>
        <v>2000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85"/>
        <v>13244</v>
      </c>
      <c r="R210" s="88"/>
    </row>
    <row r="211" spans="1:18" x14ac:dyDescent="0.3">
      <c r="A211" s="110"/>
      <c r="B211" s="111"/>
      <c r="C211" s="122"/>
      <c r="D211" s="36"/>
      <c r="E211" s="42"/>
      <c r="F211" s="43"/>
      <c r="G211" s="95"/>
      <c r="H211" s="43"/>
      <c r="I211" s="43">
        <v>164.68</v>
      </c>
      <c r="J211" s="34">
        <f t="shared" si="81"/>
        <v>164.68</v>
      </c>
      <c r="K211" s="55"/>
      <c r="L211" s="43"/>
      <c r="M211" s="34">
        <f t="shared" si="78"/>
        <v>0</v>
      </c>
      <c r="N211" s="55"/>
      <c r="O211" s="43">
        <v>0</v>
      </c>
      <c r="P211" s="34">
        <f t="shared" si="84"/>
        <v>0</v>
      </c>
      <c r="Q211" s="35">
        <f t="shared" si="85"/>
        <v>164.68</v>
      </c>
      <c r="R211" s="88"/>
    </row>
    <row r="212" spans="1:18" ht="12.75" customHeight="1" x14ac:dyDescent="0.3">
      <c r="A212" s="110"/>
      <c r="B212" s="111" t="s">
        <v>259</v>
      </c>
      <c r="C212" s="122" t="s">
        <v>265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750</v>
      </c>
      <c r="J212" s="29">
        <f t="shared" si="81"/>
        <v>750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32928</v>
      </c>
      <c r="P212" s="40">
        <f t="shared" si="84"/>
        <v>32928</v>
      </c>
      <c r="Q212" s="41">
        <f t="shared" si="85"/>
        <v>33678</v>
      </c>
      <c r="R212" s="88"/>
    </row>
    <row r="213" spans="1:18" x14ac:dyDescent="0.3">
      <c r="A213" s="110"/>
      <c r="B213" s="111"/>
      <c r="C213" s="122"/>
      <c r="D213" s="36"/>
      <c r="E213" s="42"/>
      <c r="F213" s="43"/>
      <c r="G213" s="95"/>
      <c r="H213" s="43"/>
      <c r="I213" s="43">
        <v>37.1</v>
      </c>
      <c r="J213" s="34">
        <f t="shared" si="81"/>
        <v>37.1</v>
      </c>
      <c r="K213" s="55"/>
      <c r="L213" s="43"/>
      <c r="M213" s="34">
        <f t="shared" si="78"/>
        <v>0</v>
      </c>
      <c r="N213" s="55"/>
      <c r="O213" s="43">
        <v>4447.99</v>
      </c>
      <c r="P213" s="34">
        <f t="shared" si="84"/>
        <v>4447.99</v>
      </c>
      <c r="Q213" s="35">
        <f t="shared" si="85"/>
        <v>4485.09</v>
      </c>
      <c r="R213" s="88"/>
    </row>
    <row r="214" spans="1:18" x14ac:dyDescent="0.3">
      <c r="A214" s="110"/>
      <c r="B214" s="111" t="s">
        <v>259</v>
      </c>
      <c r="C214" s="122" t="s">
        <v>292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1000</v>
      </c>
      <c r="J214" s="29">
        <f t="shared" ref="J214:J215" si="98">SUM(E214:I214)</f>
        <v>1000</v>
      </c>
      <c r="K214" s="44">
        <v>0</v>
      </c>
      <c r="L214" s="38">
        <v>0</v>
      </c>
      <c r="M214" s="40">
        <f t="shared" ref="M214:M215" si="99">SUM(K214:L214)</f>
        <v>0</v>
      </c>
      <c r="N214" s="44">
        <v>0</v>
      </c>
      <c r="O214" s="38">
        <v>16080</v>
      </c>
      <c r="P214" s="40">
        <f t="shared" ref="P214:P215" si="100">SUM(N214:O214)</f>
        <v>16080</v>
      </c>
      <c r="Q214" s="41">
        <f t="shared" ref="Q214:Q215" si="101">P214+M214+J214</f>
        <v>17080</v>
      </c>
      <c r="R214" s="88"/>
    </row>
    <row r="215" spans="1:18" x14ac:dyDescent="0.3">
      <c r="A215" s="110"/>
      <c r="B215" s="111"/>
      <c r="C215" s="122"/>
      <c r="D215" s="36"/>
      <c r="E215" s="42"/>
      <c r="F215" s="43"/>
      <c r="G215" s="43"/>
      <c r="H215" s="43"/>
      <c r="I215" s="43">
        <v>176.58</v>
      </c>
      <c r="J215" s="34">
        <f t="shared" si="98"/>
        <v>176.58</v>
      </c>
      <c r="K215" s="55"/>
      <c r="L215" s="43"/>
      <c r="M215" s="34">
        <f t="shared" si="99"/>
        <v>0</v>
      </c>
      <c r="N215" s="55"/>
      <c r="O215" s="43">
        <v>1340</v>
      </c>
      <c r="P215" s="34">
        <f t="shared" si="100"/>
        <v>1340</v>
      </c>
      <c r="Q215" s="35">
        <f t="shared" si="101"/>
        <v>1516.58</v>
      </c>
      <c r="R215" s="88"/>
    </row>
    <row r="216" spans="1:18" ht="13.8" customHeight="1" x14ac:dyDescent="0.3">
      <c r="A216" s="110"/>
      <c r="B216" s="111" t="s">
        <v>259</v>
      </c>
      <c r="C216" s="122" t="s">
        <v>322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650</v>
      </c>
      <c r="J216" s="29">
        <f t="shared" si="81"/>
        <v>650</v>
      </c>
      <c r="K216" s="44">
        <v>0</v>
      </c>
      <c r="L216" s="38">
        <v>0</v>
      </c>
      <c r="M216" s="40">
        <f t="shared" si="78"/>
        <v>0</v>
      </c>
      <c r="N216" s="44">
        <v>0</v>
      </c>
      <c r="O216" s="38">
        <v>10000</v>
      </c>
      <c r="P216" s="40">
        <f t="shared" si="84"/>
        <v>10000</v>
      </c>
      <c r="Q216" s="41">
        <f t="shared" si="85"/>
        <v>10650</v>
      </c>
      <c r="R216" s="88"/>
    </row>
    <row r="217" spans="1:18" x14ac:dyDescent="0.3">
      <c r="A217" s="110"/>
      <c r="B217" s="111"/>
      <c r="C217" s="122"/>
      <c r="D217" s="36"/>
      <c r="E217" s="42"/>
      <c r="F217" s="43"/>
      <c r="G217" s="43"/>
      <c r="H217" s="43"/>
      <c r="I217" s="43">
        <v>0</v>
      </c>
      <c r="J217" s="34">
        <f t="shared" si="81"/>
        <v>0</v>
      </c>
      <c r="K217" s="55"/>
      <c r="L217" s="43"/>
      <c r="M217" s="34">
        <f t="shared" si="78"/>
        <v>0</v>
      </c>
      <c r="N217" s="55"/>
      <c r="O217" s="43">
        <v>0</v>
      </c>
      <c r="P217" s="34">
        <f t="shared" si="84"/>
        <v>0</v>
      </c>
      <c r="Q217" s="35">
        <f t="shared" si="85"/>
        <v>0</v>
      </c>
      <c r="R217" s="88"/>
    </row>
    <row r="218" spans="1:18" ht="13.8" customHeight="1" x14ac:dyDescent="0.3">
      <c r="A218" s="110"/>
      <c r="B218" s="111" t="s">
        <v>259</v>
      </c>
      <c r="C218" s="122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85"/>
        <v>31480</v>
      </c>
      <c r="R218" s="88"/>
    </row>
    <row r="219" spans="1:18" x14ac:dyDescent="0.3">
      <c r="A219" s="110"/>
      <c r="B219" s="111"/>
      <c r="C219" s="122"/>
      <c r="D219" s="36"/>
      <c r="E219" s="42"/>
      <c r="F219" s="43"/>
      <c r="G219" s="43"/>
      <c r="H219" s="43"/>
      <c r="I219" s="43">
        <v>302.76</v>
      </c>
      <c r="J219" s="34">
        <f>SUM(E219:I219)</f>
        <v>302.76</v>
      </c>
      <c r="K219" s="55"/>
      <c r="L219" s="43"/>
      <c r="M219" s="34">
        <f>SUM(K219:L219)</f>
        <v>0</v>
      </c>
      <c r="N219" s="55"/>
      <c r="O219" s="43">
        <v>2490</v>
      </c>
      <c r="P219" s="34">
        <f>SUM(N219:O219)</f>
        <v>2490</v>
      </c>
      <c r="Q219" s="35">
        <f t="shared" si="85"/>
        <v>2792.76</v>
      </c>
      <c r="R219" s="88"/>
    </row>
    <row r="220" spans="1:18" x14ac:dyDescent="0.3">
      <c r="A220" s="110"/>
      <c r="B220" s="111" t="s">
        <v>259</v>
      </c>
      <c r="C220" s="122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81"/>
        <v>620</v>
      </c>
      <c r="K220" s="44">
        <v>0</v>
      </c>
      <c r="L220" s="38">
        <v>0</v>
      </c>
      <c r="M220" s="40">
        <f t="shared" si="78"/>
        <v>0</v>
      </c>
      <c r="N220" s="44">
        <v>0</v>
      </c>
      <c r="O220" s="38">
        <v>0</v>
      </c>
      <c r="P220" s="40">
        <f t="shared" si="84"/>
        <v>0</v>
      </c>
      <c r="Q220" s="41">
        <f t="shared" si="85"/>
        <v>620</v>
      </c>
      <c r="R220" s="88"/>
    </row>
    <row r="221" spans="1:18" x14ac:dyDescent="0.3">
      <c r="A221" s="110"/>
      <c r="B221" s="111"/>
      <c r="C221" s="122"/>
      <c r="D221" s="36"/>
      <c r="E221" s="42"/>
      <c r="F221" s="43"/>
      <c r="G221" s="43"/>
      <c r="H221" s="43"/>
      <c r="I221" s="43">
        <v>107.71</v>
      </c>
      <c r="J221" s="34">
        <f t="shared" si="81"/>
        <v>107.71</v>
      </c>
      <c r="K221" s="55"/>
      <c r="L221" s="43"/>
      <c r="M221" s="34">
        <f t="shared" si="78"/>
        <v>0</v>
      </c>
      <c r="N221" s="55"/>
      <c r="O221" s="43"/>
      <c r="P221" s="34">
        <f t="shared" si="84"/>
        <v>0</v>
      </c>
      <c r="Q221" s="35">
        <f t="shared" si="85"/>
        <v>107.71</v>
      </c>
      <c r="R221" s="88"/>
    </row>
    <row r="222" spans="1:18" x14ac:dyDescent="0.3">
      <c r="A222" s="110" t="s">
        <v>145</v>
      </c>
      <c r="B222" s="111"/>
      <c r="C222" s="122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102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10"/>
      <c r="B223" s="111"/>
      <c r="C223" s="122"/>
      <c r="D223" s="36"/>
      <c r="E223" s="42"/>
      <c r="F223" s="55"/>
      <c r="G223" s="55">
        <v>0</v>
      </c>
      <c r="H223" s="55"/>
      <c r="I223" s="55"/>
      <c r="J223" s="34">
        <f t="shared" ref="J223" si="103">SUM(E223:I223)</f>
        <v>0</v>
      </c>
      <c r="K223" s="55"/>
      <c r="L223" s="43"/>
      <c r="M223" s="34">
        <f t="shared" si="102"/>
        <v>0</v>
      </c>
      <c r="N223" s="55"/>
      <c r="O223" s="43"/>
      <c r="P223" s="34">
        <f t="shared" ref="P223" si="104">SUM(N223:O223)</f>
        <v>0</v>
      </c>
      <c r="Q223" s="35">
        <f t="shared" ref="Q223" si="105">P223+M223+J223</f>
        <v>0</v>
      </c>
      <c r="R223" s="88"/>
    </row>
    <row r="224" spans="1:18" x14ac:dyDescent="0.3">
      <c r="A224" s="110" t="s">
        <v>146</v>
      </c>
      <c r="B224" s="111"/>
      <c r="C224" s="122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81"/>
        <v>109210</v>
      </c>
      <c r="K224" s="44">
        <v>0</v>
      </c>
      <c r="L224" s="38">
        <v>0</v>
      </c>
      <c r="M224" s="40">
        <f t="shared" si="78"/>
        <v>0</v>
      </c>
      <c r="N224" s="44">
        <v>0</v>
      </c>
      <c r="O224" s="38">
        <v>0</v>
      </c>
      <c r="P224" s="40">
        <f t="shared" si="84"/>
        <v>0</v>
      </c>
      <c r="Q224" s="41">
        <f t="shared" si="85"/>
        <v>109210</v>
      </c>
      <c r="R224" s="88"/>
    </row>
    <row r="225" spans="1:18" x14ac:dyDescent="0.3">
      <c r="A225" s="110"/>
      <c r="B225" s="111"/>
      <c r="C225" s="122"/>
      <c r="D225" s="36"/>
      <c r="E225" s="42"/>
      <c r="F225" s="43"/>
      <c r="G225" s="43">
        <v>41.94</v>
      </c>
      <c r="H225" s="43"/>
      <c r="I225" s="43"/>
      <c r="J225" s="34">
        <f t="shared" si="81"/>
        <v>41.94</v>
      </c>
      <c r="K225" s="55"/>
      <c r="L225" s="43"/>
      <c r="M225" s="34">
        <f t="shared" si="78"/>
        <v>0</v>
      </c>
      <c r="N225" s="55"/>
      <c r="O225" s="43"/>
      <c r="P225" s="34">
        <f t="shared" si="84"/>
        <v>0</v>
      </c>
      <c r="Q225" s="35">
        <f t="shared" si="85"/>
        <v>41.94</v>
      </c>
      <c r="R225" s="88"/>
    </row>
    <row r="226" spans="1:18" x14ac:dyDescent="0.3">
      <c r="A226" s="110" t="s">
        <v>148</v>
      </c>
      <c r="B226" s="111"/>
      <c r="C226" s="122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81"/>
        <v>7500</v>
      </c>
      <c r="K226" s="44">
        <v>0</v>
      </c>
      <c r="L226" s="38">
        <v>0</v>
      </c>
      <c r="M226" s="40">
        <f t="shared" si="78"/>
        <v>0</v>
      </c>
      <c r="N226" s="44">
        <v>0</v>
      </c>
      <c r="O226" s="38">
        <v>0</v>
      </c>
      <c r="P226" s="40">
        <f t="shared" si="84"/>
        <v>0</v>
      </c>
      <c r="Q226" s="41">
        <f t="shared" si="85"/>
        <v>7500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>
        <v>120</v>
      </c>
      <c r="H227" s="43"/>
      <c r="I227" s="43"/>
      <c r="J227" s="34">
        <f t="shared" si="81"/>
        <v>120</v>
      </c>
      <c r="K227" s="55"/>
      <c r="L227" s="43"/>
      <c r="M227" s="34">
        <f t="shared" si="78"/>
        <v>0</v>
      </c>
      <c r="N227" s="55"/>
      <c r="O227" s="43"/>
      <c r="P227" s="34">
        <f t="shared" si="84"/>
        <v>0</v>
      </c>
      <c r="Q227" s="35">
        <f t="shared" si="85"/>
        <v>120</v>
      </c>
      <c r="R227" s="88"/>
    </row>
    <row r="228" spans="1:18" x14ac:dyDescent="0.3">
      <c r="A228" s="110" t="s">
        <v>150</v>
      </c>
      <c r="B228" s="111"/>
      <c r="C228" s="122" t="s">
        <v>151</v>
      </c>
      <c r="D228" s="129"/>
      <c r="E228" s="37">
        <f>E230+E232+E234+E236</f>
        <v>0</v>
      </c>
      <c r="F228" s="38">
        <f t="shared" ref="F228:I228" si="106">F230+F232+F234+F236</f>
        <v>0</v>
      </c>
      <c r="G228" s="38">
        <f t="shared" si="106"/>
        <v>100500</v>
      </c>
      <c r="H228" s="38">
        <f t="shared" si="106"/>
        <v>0</v>
      </c>
      <c r="I228" s="38">
        <f t="shared" si="106"/>
        <v>0</v>
      </c>
      <c r="J228" s="29">
        <f t="shared" si="81"/>
        <v>100500</v>
      </c>
      <c r="K228" s="44">
        <f t="shared" ref="K228:L228" si="107">K230+K232+K234+K236</f>
        <v>0</v>
      </c>
      <c r="L228" s="38">
        <f t="shared" si="107"/>
        <v>0</v>
      </c>
      <c r="M228" s="40">
        <f t="shared" si="78"/>
        <v>0</v>
      </c>
      <c r="N228" s="44">
        <f t="shared" ref="N228:O228" si="108">N230+N232+N234+N236</f>
        <v>0</v>
      </c>
      <c r="O228" s="38">
        <f t="shared" si="108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10"/>
      <c r="B229" s="111"/>
      <c r="C229" s="122"/>
      <c r="D229" s="129"/>
      <c r="E229" s="31">
        <f t="shared" ref="E229:I229" si="109">E231+E233+E235+E237</f>
        <v>0</v>
      </c>
      <c r="F229" s="32">
        <f t="shared" si="109"/>
        <v>0</v>
      </c>
      <c r="G229" s="32">
        <f t="shared" si="109"/>
        <v>7862.5599999999995</v>
      </c>
      <c r="H229" s="32">
        <f t="shared" si="109"/>
        <v>0</v>
      </c>
      <c r="I229" s="32">
        <f t="shared" si="109"/>
        <v>0</v>
      </c>
      <c r="J229" s="34">
        <f t="shared" si="81"/>
        <v>7862.5599999999995</v>
      </c>
      <c r="K229" s="57">
        <f t="shared" ref="K229:L229" si="110">K231+K233+K235+K237</f>
        <v>0</v>
      </c>
      <c r="L229" s="32">
        <f t="shared" si="110"/>
        <v>0</v>
      </c>
      <c r="M229" s="34">
        <f t="shared" si="78"/>
        <v>0</v>
      </c>
      <c r="N229" s="57">
        <f t="shared" ref="N229:O229" si="111">N231+N233+N235+N237</f>
        <v>0</v>
      </c>
      <c r="O229" s="32">
        <f t="shared" si="111"/>
        <v>0</v>
      </c>
      <c r="P229" s="34">
        <f>SUM(N229:O229)</f>
        <v>0</v>
      </c>
      <c r="Q229" s="35">
        <f>P229+M229+J229</f>
        <v>7862.5599999999995</v>
      </c>
      <c r="R229" s="88"/>
    </row>
    <row r="230" spans="1:18" x14ac:dyDescent="0.3">
      <c r="A230" s="110"/>
      <c r="B230" s="111" t="s">
        <v>152</v>
      </c>
      <c r="C230" s="122" t="s">
        <v>260</v>
      </c>
      <c r="D230" s="36" t="s">
        <v>30</v>
      </c>
      <c r="E230" s="37">
        <v>0</v>
      </c>
      <c r="F230" s="38">
        <v>0</v>
      </c>
      <c r="G230" s="94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112">SUM(K230:L230)</f>
        <v>0</v>
      </c>
      <c r="N230" s="44">
        <v>0</v>
      </c>
      <c r="O230" s="38">
        <v>0</v>
      </c>
      <c r="P230" s="40">
        <f t="shared" si="84"/>
        <v>0</v>
      </c>
      <c r="Q230" s="41">
        <f t="shared" si="85"/>
        <v>68000</v>
      </c>
      <c r="R230" s="88"/>
    </row>
    <row r="231" spans="1:18" x14ac:dyDescent="0.3">
      <c r="A231" s="110"/>
      <c r="B231" s="111"/>
      <c r="C231" s="122"/>
      <c r="D231" s="36"/>
      <c r="E231" s="42"/>
      <c r="F231" s="43"/>
      <c r="G231" s="95">
        <v>3839.55</v>
      </c>
      <c r="H231" s="43"/>
      <c r="I231" s="43"/>
      <c r="J231" s="34">
        <f t="shared" si="81"/>
        <v>3839.55</v>
      </c>
      <c r="K231" s="55"/>
      <c r="L231" s="43"/>
      <c r="M231" s="34">
        <f t="shared" si="112"/>
        <v>0</v>
      </c>
      <c r="N231" s="55"/>
      <c r="O231" s="43"/>
      <c r="P231" s="34">
        <f t="shared" si="84"/>
        <v>0</v>
      </c>
      <c r="Q231" s="35">
        <f t="shared" si="85"/>
        <v>3839.55</v>
      </c>
      <c r="R231" s="88"/>
    </row>
    <row r="232" spans="1:18" x14ac:dyDescent="0.3">
      <c r="A232" s="110"/>
      <c r="B232" s="111" t="s">
        <v>152</v>
      </c>
      <c r="C232" s="122" t="s">
        <v>294</v>
      </c>
      <c r="D232" s="36" t="s">
        <v>30</v>
      </c>
      <c r="E232" s="37">
        <v>0</v>
      </c>
      <c r="F232" s="38">
        <v>0</v>
      </c>
      <c r="G232" s="94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112"/>
        <v>0</v>
      </c>
      <c r="N232" s="44">
        <v>0</v>
      </c>
      <c r="O232" s="38">
        <v>0</v>
      </c>
      <c r="P232" s="40">
        <f>SUM(N232:O232)</f>
        <v>0</v>
      </c>
      <c r="Q232" s="41">
        <f t="shared" si="85"/>
        <v>3000</v>
      </c>
      <c r="R232" s="88"/>
    </row>
    <row r="233" spans="1:18" x14ac:dyDescent="0.3">
      <c r="A233" s="110"/>
      <c r="B233" s="111"/>
      <c r="C233" s="122"/>
      <c r="D233" s="36"/>
      <c r="E233" s="31"/>
      <c r="F233" s="43"/>
      <c r="G233" s="95">
        <v>0</v>
      </c>
      <c r="H233" s="43"/>
      <c r="I233" s="43"/>
      <c r="J233" s="34">
        <f>SUM(E233:I233)</f>
        <v>0</v>
      </c>
      <c r="K233" s="55"/>
      <c r="L233" s="43"/>
      <c r="M233" s="34">
        <f t="shared" si="112"/>
        <v>0</v>
      </c>
      <c r="N233" s="55"/>
      <c r="O233" s="43"/>
      <c r="P233" s="34">
        <f>SUM(N233:O233)</f>
        <v>0</v>
      </c>
      <c r="Q233" s="35">
        <f t="shared" si="85"/>
        <v>0</v>
      </c>
      <c r="R233" s="88"/>
    </row>
    <row r="234" spans="1:18" x14ac:dyDescent="0.3">
      <c r="A234" s="110"/>
      <c r="B234" s="111" t="s">
        <v>152</v>
      </c>
      <c r="C234" s="122" t="s">
        <v>261</v>
      </c>
      <c r="D234" s="36" t="s">
        <v>30</v>
      </c>
      <c r="E234" s="37">
        <v>0</v>
      </c>
      <c r="F234" s="38">
        <v>0</v>
      </c>
      <c r="G234" s="94">
        <v>18500</v>
      </c>
      <c r="H234" s="38">
        <v>0</v>
      </c>
      <c r="I234" s="38">
        <v>0</v>
      </c>
      <c r="J234" s="29">
        <f t="shared" si="81"/>
        <v>18500</v>
      </c>
      <c r="K234" s="44">
        <v>0</v>
      </c>
      <c r="L234" s="38">
        <v>0</v>
      </c>
      <c r="M234" s="40">
        <f t="shared" si="112"/>
        <v>0</v>
      </c>
      <c r="N234" s="44">
        <v>0</v>
      </c>
      <c r="O234" s="38">
        <v>0</v>
      </c>
      <c r="P234" s="40">
        <f t="shared" si="84"/>
        <v>0</v>
      </c>
      <c r="Q234" s="41">
        <f t="shared" si="85"/>
        <v>18500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>
        <v>1908.02</v>
      </c>
      <c r="H235" s="43"/>
      <c r="I235" s="43"/>
      <c r="J235" s="34">
        <f t="shared" si="81"/>
        <v>1908.02</v>
      </c>
      <c r="K235" s="55"/>
      <c r="L235" s="43"/>
      <c r="M235" s="34">
        <f t="shared" si="112"/>
        <v>0</v>
      </c>
      <c r="N235" s="55"/>
      <c r="O235" s="43"/>
      <c r="P235" s="34">
        <f t="shared" si="84"/>
        <v>0</v>
      </c>
      <c r="Q235" s="35">
        <f t="shared" si="85"/>
        <v>1908.02</v>
      </c>
      <c r="R235" s="88"/>
    </row>
    <row r="236" spans="1:18" x14ac:dyDescent="0.3">
      <c r="A236" s="110"/>
      <c r="B236" s="111" t="s">
        <v>152</v>
      </c>
      <c r="C236" s="122" t="s">
        <v>262</v>
      </c>
      <c r="D236" s="36" t="s">
        <v>30</v>
      </c>
      <c r="E236" s="37">
        <v>0</v>
      </c>
      <c r="F236" s="38">
        <v>0</v>
      </c>
      <c r="G236" s="94">
        <v>11000</v>
      </c>
      <c r="H236" s="38">
        <v>0</v>
      </c>
      <c r="I236" s="38">
        <v>0</v>
      </c>
      <c r="J236" s="29">
        <f t="shared" si="81"/>
        <v>11000</v>
      </c>
      <c r="K236" s="44">
        <v>0</v>
      </c>
      <c r="L236" s="38">
        <v>0</v>
      </c>
      <c r="M236" s="40">
        <f t="shared" si="112"/>
        <v>0</v>
      </c>
      <c r="N236" s="44">
        <v>0</v>
      </c>
      <c r="O236" s="38">
        <v>0</v>
      </c>
      <c r="P236" s="40">
        <f t="shared" si="84"/>
        <v>0</v>
      </c>
      <c r="Q236" s="41">
        <f t="shared" si="85"/>
        <v>11000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43">
        <v>2114.9899999999998</v>
      </c>
      <c r="H237" s="43"/>
      <c r="I237" s="43"/>
      <c r="J237" s="34">
        <f t="shared" si="81"/>
        <v>2114.9899999999998</v>
      </c>
      <c r="K237" s="55"/>
      <c r="L237" s="43"/>
      <c r="M237" s="34">
        <f t="shared" si="112"/>
        <v>0</v>
      </c>
      <c r="N237" s="55"/>
      <c r="O237" s="43"/>
      <c r="P237" s="34">
        <f t="shared" si="84"/>
        <v>0</v>
      </c>
      <c r="Q237" s="35">
        <f t="shared" si="85"/>
        <v>2114.9899999999998</v>
      </c>
      <c r="R237" s="88"/>
    </row>
    <row r="238" spans="1:18" x14ac:dyDescent="0.3">
      <c r="A238" s="110" t="s">
        <v>153</v>
      </c>
      <c r="B238" s="111"/>
      <c r="C238" s="122" t="s">
        <v>263</v>
      </c>
      <c r="D238" s="36" t="s">
        <v>66</v>
      </c>
      <c r="E238" s="91">
        <v>51521</v>
      </c>
      <c r="F238" s="94">
        <v>18006</v>
      </c>
      <c r="G238" s="94">
        <v>24971</v>
      </c>
      <c r="H238" s="94">
        <v>491</v>
      </c>
      <c r="I238" s="38">
        <v>0</v>
      </c>
      <c r="J238" s="29">
        <f t="shared" si="81"/>
        <v>94989</v>
      </c>
      <c r="K238" s="44">
        <v>0</v>
      </c>
      <c r="L238" s="38">
        <v>0</v>
      </c>
      <c r="M238" s="40">
        <f t="shared" si="112"/>
        <v>0</v>
      </c>
      <c r="N238" s="44">
        <v>0</v>
      </c>
      <c r="O238" s="38">
        <v>0</v>
      </c>
      <c r="P238" s="40">
        <f t="shared" si="84"/>
        <v>0</v>
      </c>
      <c r="Q238" s="41">
        <f t="shared" si="85"/>
        <v>94989</v>
      </c>
      <c r="R238" s="88"/>
    </row>
    <row r="239" spans="1:18" ht="14.4" thickBot="1" x14ac:dyDescent="0.35">
      <c r="A239" s="120"/>
      <c r="B239" s="121"/>
      <c r="C239" s="123"/>
      <c r="D239" s="50"/>
      <c r="E239" s="51">
        <v>3675.38</v>
      </c>
      <c r="F239" s="45">
        <v>1571.47</v>
      </c>
      <c r="G239" s="45">
        <v>1360.32</v>
      </c>
      <c r="H239" s="45">
        <v>0</v>
      </c>
      <c r="I239" s="45"/>
      <c r="J239" s="24">
        <f t="shared" si="81"/>
        <v>6607.17</v>
      </c>
      <c r="K239" s="56"/>
      <c r="L239" s="45"/>
      <c r="M239" s="24">
        <f t="shared" si="112"/>
        <v>0</v>
      </c>
      <c r="N239" s="56"/>
      <c r="O239" s="45"/>
      <c r="P239" s="24">
        <f t="shared" si="84"/>
        <v>0</v>
      </c>
      <c r="Q239" s="25">
        <f t="shared" si="85"/>
        <v>6607.17</v>
      </c>
      <c r="R239" s="88"/>
    </row>
    <row r="240" spans="1:18" hidden="1" x14ac:dyDescent="0.3">
      <c r="A240" s="124" t="s">
        <v>154</v>
      </c>
      <c r="B240" s="125"/>
      <c r="C240" s="128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81"/>
        <v>0</v>
      </c>
      <c r="K240" s="54">
        <v>0</v>
      </c>
      <c r="L240" s="27">
        <v>0</v>
      </c>
      <c r="M240" s="29">
        <f t="shared" si="112"/>
        <v>0</v>
      </c>
      <c r="N240" s="54">
        <v>0</v>
      </c>
      <c r="O240" s="27">
        <v>0</v>
      </c>
      <c r="P240" s="29">
        <f t="shared" si="84"/>
        <v>0</v>
      </c>
      <c r="Q240" s="30">
        <f t="shared" si="85"/>
        <v>0</v>
      </c>
      <c r="R240" s="88"/>
    </row>
    <row r="241" spans="1:19" ht="14.4" hidden="1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81"/>
        <v>0</v>
      </c>
      <c r="K241" s="56"/>
      <c r="L241" s="45"/>
      <c r="M241" s="24">
        <f t="shared" si="112"/>
        <v>0</v>
      </c>
      <c r="N241" s="56"/>
      <c r="O241" s="45"/>
      <c r="P241" s="24">
        <f t="shared" si="84"/>
        <v>0</v>
      </c>
      <c r="Q241" s="25">
        <f t="shared" si="85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5"/>
    </row>
    <row r="243" spans="1:19" x14ac:dyDescent="0.3">
      <c r="A243" s="112" t="s">
        <v>156</v>
      </c>
      <c r="B243" s="113"/>
      <c r="C243" s="116" t="s">
        <v>157</v>
      </c>
      <c r="D243" s="126"/>
      <c r="E243" s="16">
        <f t="shared" ref="E243:H244" si="113">E245+E247+E249+E251+E253+E255+E257+E259+E261+E263+E265</f>
        <v>139988</v>
      </c>
      <c r="F243" s="17">
        <f t="shared" si="113"/>
        <v>50972</v>
      </c>
      <c r="G243" s="17">
        <f t="shared" si="113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114">SUM(E243:I243)</f>
        <v>248657</v>
      </c>
      <c r="K243" s="52">
        <f t="shared" ref="K243:M244" si="115">K245+K247+K249+K251+K253+K255+K257+K259+K261+K263+K265</f>
        <v>0</v>
      </c>
      <c r="L243" s="17">
        <f t="shared" si="115"/>
        <v>0</v>
      </c>
      <c r="M243" s="19">
        <f t="shared" si="115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16">P243+M243+J243</f>
        <v>248657</v>
      </c>
      <c r="R243" s="88"/>
    </row>
    <row r="244" spans="1:19" ht="14.4" thickBot="1" x14ac:dyDescent="0.35">
      <c r="A244" s="114"/>
      <c r="B244" s="115"/>
      <c r="C244" s="117"/>
      <c r="D244" s="127"/>
      <c r="E244" s="21">
        <f t="shared" si="113"/>
        <v>9204.2100000000009</v>
      </c>
      <c r="F244" s="22">
        <f t="shared" si="113"/>
        <v>3053.36</v>
      </c>
      <c r="G244" s="22">
        <f t="shared" si="113"/>
        <v>2824.37</v>
      </c>
      <c r="H244" s="22">
        <f t="shared" si="113"/>
        <v>117.6</v>
      </c>
      <c r="I244" s="22">
        <f>I246+I248+I250+I252+I254+I256+I258+I260+I262+I264+I266</f>
        <v>0</v>
      </c>
      <c r="J244" s="24">
        <f t="shared" si="114"/>
        <v>15199.540000000003</v>
      </c>
      <c r="K244" s="53">
        <f t="shared" si="115"/>
        <v>0</v>
      </c>
      <c r="L244" s="22">
        <f t="shared" si="115"/>
        <v>0</v>
      </c>
      <c r="M244" s="24">
        <f t="shared" si="115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16"/>
        <v>15199.540000000003</v>
      </c>
      <c r="R244" s="88"/>
    </row>
    <row r="245" spans="1:19" x14ac:dyDescent="0.3">
      <c r="A245" s="124" t="s">
        <v>158</v>
      </c>
      <c r="B245" s="125"/>
      <c r="C245" s="128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114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17">SUM(N245:O245)</f>
        <v>0</v>
      </c>
      <c r="Q245" s="30">
        <f t="shared" si="116"/>
        <v>1000</v>
      </c>
      <c r="R245" s="88"/>
    </row>
    <row r="246" spans="1:19" x14ac:dyDescent="0.3">
      <c r="A246" s="110"/>
      <c r="B246" s="111"/>
      <c r="C246" s="122"/>
      <c r="D246" s="36"/>
      <c r="E246" s="42"/>
      <c r="F246" s="43"/>
      <c r="G246" s="43"/>
      <c r="H246" s="43">
        <v>0</v>
      </c>
      <c r="I246" s="43"/>
      <c r="J246" s="34">
        <f t="shared" si="114"/>
        <v>0</v>
      </c>
      <c r="K246" s="55"/>
      <c r="L246" s="43"/>
      <c r="M246" s="34">
        <f t="shared" ref="M246:M266" si="118">SUM(K246:L246)</f>
        <v>0</v>
      </c>
      <c r="N246" s="55"/>
      <c r="O246" s="43"/>
      <c r="P246" s="34">
        <f t="shared" si="117"/>
        <v>0</v>
      </c>
      <c r="Q246" s="35">
        <f t="shared" si="116"/>
        <v>0</v>
      </c>
      <c r="R246" s="88"/>
    </row>
    <row r="247" spans="1:19" x14ac:dyDescent="0.3">
      <c r="A247" s="110" t="s">
        <v>161</v>
      </c>
      <c r="B247" s="111"/>
      <c r="C247" s="122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114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17"/>
        <v>0</v>
      </c>
      <c r="Q247" s="41">
        <f t="shared" si="116"/>
        <v>3000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>
        <v>0</v>
      </c>
      <c r="I248" s="43"/>
      <c r="J248" s="34">
        <f t="shared" si="114"/>
        <v>0</v>
      </c>
      <c r="K248" s="55"/>
      <c r="L248" s="43"/>
      <c r="M248" s="34">
        <f t="shared" si="118"/>
        <v>0</v>
      </c>
      <c r="N248" s="55"/>
      <c r="O248" s="43"/>
      <c r="P248" s="34">
        <f t="shared" si="117"/>
        <v>0</v>
      </c>
      <c r="Q248" s="35">
        <f t="shared" si="116"/>
        <v>0</v>
      </c>
      <c r="R248" s="88"/>
    </row>
    <row r="249" spans="1:19" x14ac:dyDescent="0.3">
      <c r="A249" s="110" t="s">
        <v>164</v>
      </c>
      <c r="B249" s="111"/>
      <c r="C249" s="122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114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7"/>
        <v>0</v>
      </c>
      <c r="Q249" s="41">
        <f t="shared" si="116"/>
        <v>600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>
        <v>0</v>
      </c>
      <c r="H250" s="43"/>
      <c r="I250" s="43"/>
      <c r="J250" s="34">
        <f t="shared" si="114"/>
        <v>0</v>
      </c>
      <c r="K250" s="55"/>
      <c r="L250" s="43"/>
      <c r="M250" s="34">
        <f t="shared" si="118"/>
        <v>0</v>
      </c>
      <c r="N250" s="55"/>
      <c r="O250" s="43"/>
      <c r="P250" s="34">
        <f t="shared" si="117"/>
        <v>0</v>
      </c>
      <c r="Q250" s="35">
        <f t="shared" si="116"/>
        <v>0</v>
      </c>
      <c r="R250" s="88"/>
    </row>
    <row r="251" spans="1:19" x14ac:dyDescent="0.3">
      <c r="A251" s="110" t="s">
        <v>166</v>
      </c>
      <c r="B251" s="111"/>
      <c r="C251" s="122" t="s">
        <v>167</v>
      </c>
      <c r="D251" s="36" t="s">
        <v>168</v>
      </c>
      <c r="E251" s="91">
        <v>22134</v>
      </c>
      <c r="F251" s="94">
        <v>7735</v>
      </c>
      <c r="G251" s="96">
        <v>198</v>
      </c>
      <c r="H251" s="94">
        <v>250</v>
      </c>
      <c r="I251" s="38">
        <v>0</v>
      </c>
      <c r="J251" s="29">
        <f t="shared" si="114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7"/>
        <v>0</v>
      </c>
      <c r="Q251" s="41">
        <f t="shared" si="116"/>
        <v>30317</v>
      </c>
      <c r="R251" s="110" t="s">
        <v>166</v>
      </c>
      <c r="S251" s="101">
        <f>Q251+Q253</f>
        <v>214442</v>
      </c>
    </row>
    <row r="252" spans="1:19" x14ac:dyDescent="0.3">
      <c r="A252" s="110"/>
      <c r="B252" s="111"/>
      <c r="C252" s="122"/>
      <c r="D252" s="36"/>
      <c r="E252" s="42">
        <v>1602.53</v>
      </c>
      <c r="F252" s="43">
        <v>276.01</v>
      </c>
      <c r="G252" s="43">
        <v>12.82</v>
      </c>
      <c r="H252" s="43">
        <v>0</v>
      </c>
      <c r="I252" s="43"/>
      <c r="J252" s="34">
        <f t="shared" si="114"/>
        <v>1891.36</v>
      </c>
      <c r="K252" s="55"/>
      <c r="L252" s="43"/>
      <c r="M252" s="34">
        <f t="shared" si="118"/>
        <v>0</v>
      </c>
      <c r="N252" s="55"/>
      <c r="O252" s="43"/>
      <c r="P252" s="34">
        <f t="shared" si="117"/>
        <v>0</v>
      </c>
      <c r="Q252" s="35">
        <f t="shared" si="116"/>
        <v>1891.36</v>
      </c>
      <c r="R252" s="110"/>
      <c r="S252" s="102">
        <f>Q252+Q254</f>
        <v>13751.150000000001</v>
      </c>
    </row>
    <row r="253" spans="1:19" x14ac:dyDescent="0.3">
      <c r="A253" s="110" t="s">
        <v>166</v>
      </c>
      <c r="B253" s="111"/>
      <c r="C253" s="122" t="s">
        <v>167</v>
      </c>
      <c r="D253" s="36" t="s">
        <v>169</v>
      </c>
      <c r="E253" s="91">
        <v>117854</v>
      </c>
      <c r="F253" s="94">
        <v>43045</v>
      </c>
      <c r="G253" s="94">
        <v>22836</v>
      </c>
      <c r="H253" s="94">
        <v>390</v>
      </c>
      <c r="I253" s="38">
        <v>0</v>
      </c>
      <c r="J253" s="29">
        <f t="shared" si="114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7"/>
        <v>0</v>
      </c>
      <c r="Q253" s="41">
        <f t="shared" si="116"/>
        <v>184125</v>
      </c>
      <c r="R253" s="88"/>
    </row>
    <row r="254" spans="1:19" x14ac:dyDescent="0.3">
      <c r="A254" s="110"/>
      <c r="B254" s="111"/>
      <c r="C254" s="122"/>
      <c r="D254" s="36"/>
      <c r="E254" s="42">
        <v>7601.68</v>
      </c>
      <c r="F254" s="43">
        <v>2761.45</v>
      </c>
      <c r="G254" s="43">
        <v>1496.66</v>
      </c>
      <c r="H254" s="43">
        <v>0</v>
      </c>
      <c r="I254" s="43"/>
      <c r="J254" s="34">
        <f t="shared" si="114"/>
        <v>11859.79</v>
      </c>
      <c r="K254" s="55"/>
      <c r="L254" s="43"/>
      <c r="M254" s="34">
        <f t="shared" si="118"/>
        <v>0</v>
      </c>
      <c r="N254" s="55"/>
      <c r="O254" s="43"/>
      <c r="P254" s="34">
        <f t="shared" si="117"/>
        <v>0</v>
      </c>
      <c r="Q254" s="35">
        <f t="shared" si="116"/>
        <v>11859.79</v>
      </c>
      <c r="R254" s="88"/>
    </row>
    <row r="255" spans="1:19" x14ac:dyDescent="0.3">
      <c r="A255" s="110" t="s">
        <v>170</v>
      </c>
      <c r="B255" s="111"/>
      <c r="C255" s="122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114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7"/>
        <v>0</v>
      </c>
      <c r="Q255" s="41">
        <f t="shared" si="116"/>
        <v>16000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>
        <v>960.96</v>
      </c>
      <c r="H256" s="43"/>
      <c r="I256" s="43"/>
      <c r="J256" s="34">
        <f t="shared" si="114"/>
        <v>960.96</v>
      </c>
      <c r="K256" s="55"/>
      <c r="L256" s="43"/>
      <c r="M256" s="34">
        <f t="shared" si="118"/>
        <v>0</v>
      </c>
      <c r="N256" s="55"/>
      <c r="O256" s="43"/>
      <c r="P256" s="34">
        <f t="shared" si="117"/>
        <v>0</v>
      </c>
      <c r="Q256" s="35">
        <f t="shared" si="116"/>
        <v>960.96</v>
      </c>
      <c r="R256" s="88"/>
    </row>
    <row r="257" spans="1:18" x14ac:dyDescent="0.3">
      <c r="A257" s="110" t="s">
        <v>172</v>
      </c>
      <c r="B257" s="111"/>
      <c r="C257" s="122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114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7"/>
        <v>0</v>
      </c>
      <c r="Q257" s="41">
        <f t="shared" si="116"/>
        <v>7173</v>
      </c>
      <c r="R257" s="88"/>
    </row>
    <row r="258" spans="1:18" x14ac:dyDescent="0.3">
      <c r="A258" s="110"/>
      <c r="B258" s="111"/>
      <c r="C258" s="122"/>
      <c r="D258" s="36"/>
      <c r="E258" s="42"/>
      <c r="F258" s="43">
        <v>15.9</v>
      </c>
      <c r="G258" s="43">
        <v>125.93</v>
      </c>
      <c r="H258" s="43"/>
      <c r="I258" s="43"/>
      <c r="J258" s="34">
        <f t="shared" si="114"/>
        <v>141.83000000000001</v>
      </c>
      <c r="K258" s="55"/>
      <c r="L258" s="43"/>
      <c r="M258" s="34">
        <f t="shared" si="118"/>
        <v>0</v>
      </c>
      <c r="N258" s="55"/>
      <c r="O258" s="43"/>
      <c r="P258" s="34">
        <f t="shared" si="117"/>
        <v>0</v>
      </c>
      <c r="Q258" s="35">
        <f t="shared" si="116"/>
        <v>141.83000000000001</v>
      </c>
      <c r="R258" s="88"/>
    </row>
    <row r="259" spans="1:18" x14ac:dyDescent="0.3">
      <c r="A259" s="110" t="s">
        <v>175</v>
      </c>
      <c r="B259" s="111"/>
      <c r="C259" s="122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114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7"/>
        <v>0</v>
      </c>
      <c r="Q259" s="41">
        <f t="shared" si="116"/>
        <v>570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>
        <v>117.6</v>
      </c>
      <c r="I260" s="43"/>
      <c r="J260" s="34">
        <f t="shared" si="114"/>
        <v>117.6</v>
      </c>
      <c r="K260" s="55"/>
      <c r="L260" s="43"/>
      <c r="M260" s="34">
        <f t="shared" si="118"/>
        <v>0</v>
      </c>
      <c r="N260" s="55"/>
      <c r="O260" s="43"/>
      <c r="P260" s="34">
        <f t="shared" si="117"/>
        <v>0</v>
      </c>
      <c r="Q260" s="35">
        <f t="shared" si="116"/>
        <v>117.6</v>
      </c>
      <c r="R260" s="88"/>
    </row>
    <row r="261" spans="1:18" x14ac:dyDescent="0.3">
      <c r="A261" s="110" t="s">
        <v>177</v>
      </c>
      <c r="B261" s="111"/>
      <c r="C261" s="122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114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7"/>
        <v>0</v>
      </c>
      <c r="Q261" s="41">
        <f t="shared" si="116"/>
        <v>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>
        <v>0</v>
      </c>
      <c r="H262" s="43"/>
      <c r="I262" s="43"/>
      <c r="J262" s="34">
        <f t="shared" si="114"/>
        <v>0</v>
      </c>
      <c r="K262" s="55"/>
      <c r="L262" s="43"/>
      <c r="M262" s="34">
        <f t="shared" si="118"/>
        <v>0</v>
      </c>
      <c r="N262" s="55"/>
      <c r="O262" s="43"/>
      <c r="P262" s="34">
        <f t="shared" si="117"/>
        <v>0</v>
      </c>
      <c r="Q262" s="35">
        <f t="shared" si="116"/>
        <v>0</v>
      </c>
      <c r="R262" s="88"/>
    </row>
    <row r="263" spans="1:18" x14ac:dyDescent="0.3">
      <c r="A263" s="110" t="s">
        <v>179</v>
      </c>
      <c r="B263" s="111"/>
      <c r="C263" s="122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7"/>
        <v>0</v>
      </c>
      <c r="Q263" s="41">
        <f t="shared" si="116"/>
        <v>4640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>
        <v>166</v>
      </c>
      <c r="H264" s="43"/>
      <c r="I264" s="43"/>
      <c r="J264" s="34">
        <f>SUM(E264:I264)</f>
        <v>166</v>
      </c>
      <c r="K264" s="55"/>
      <c r="L264" s="43"/>
      <c r="M264" s="34">
        <f>SUM(K264:L264)</f>
        <v>0</v>
      </c>
      <c r="N264" s="55"/>
      <c r="O264" s="43"/>
      <c r="P264" s="34">
        <f t="shared" si="117"/>
        <v>0</v>
      </c>
      <c r="Q264" s="35">
        <f t="shared" si="116"/>
        <v>166</v>
      </c>
      <c r="R264" s="88"/>
    </row>
    <row r="265" spans="1:18" x14ac:dyDescent="0.3">
      <c r="A265" s="110" t="s">
        <v>295</v>
      </c>
      <c r="B265" s="111"/>
      <c r="C265" s="122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114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7"/>
        <v>0</v>
      </c>
      <c r="Q265" s="41">
        <f t="shared" si="116"/>
        <v>1162</v>
      </c>
      <c r="R265" s="88"/>
    </row>
    <row r="266" spans="1:18" ht="14.4" thickBot="1" x14ac:dyDescent="0.35">
      <c r="A266" s="120"/>
      <c r="B266" s="121"/>
      <c r="C266" s="123"/>
      <c r="D266" s="50"/>
      <c r="E266" s="51"/>
      <c r="F266" s="45"/>
      <c r="G266" s="45">
        <v>62</v>
      </c>
      <c r="H266" s="45"/>
      <c r="I266" s="45"/>
      <c r="J266" s="24">
        <f t="shared" si="114"/>
        <v>62</v>
      </c>
      <c r="K266" s="56"/>
      <c r="L266" s="45"/>
      <c r="M266" s="24">
        <f t="shared" si="118"/>
        <v>0</v>
      </c>
      <c r="N266" s="56"/>
      <c r="O266" s="45"/>
      <c r="P266" s="24">
        <f t="shared" si="117"/>
        <v>0</v>
      </c>
      <c r="Q266" s="25">
        <f t="shared" si="116"/>
        <v>62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5"/>
    </row>
    <row r="268" spans="1:18" x14ac:dyDescent="0.3">
      <c r="A268" s="112" t="s">
        <v>182</v>
      </c>
      <c r="B268" s="113"/>
      <c r="C268" s="116" t="s">
        <v>183</v>
      </c>
      <c r="D268" s="126"/>
      <c r="E268" s="16">
        <f>E270+E272+E274+E276+E278+E280+E282+E284+E286</f>
        <v>0</v>
      </c>
      <c r="F268" s="17">
        <f t="shared" ref="E268:I269" si="119">F270+F272+F274+F276+F278+F280+F282+F284+F286</f>
        <v>0</v>
      </c>
      <c r="G268" s="17">
        <f>G270+G272+G274+G276+G278+G280+G282+G284+G286</f>
        <v>68400</v>
      </c>
      <c r="H268" s="17">
        <f t="shared" si="119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14"/>
      <c r="B269" s="115"/>
      <c r="C269" s="117"/>
      <c r="D269" s="127"/>
      <c r="E269" s="21">
        <f t="shared" si="119"/>
        <v>0</v>
      </c>
      <c r="F269" s="22">
        <f t="shared" si="119"/>
        <v>0</v>
      </c>
      <c r="G269" s="22">
        <f t="shared" si="119"/>
        <v>99.26</v>
      </c>
      <c r="H269" s="22">
        <f t="shared" si="119"/>
        <v>0</v>
      </c>
      <c r="I269" s="22">
        <f t="shared" si="119"/>
        <v>1036.9499999999998</v>
      </c>
      <c r="J269" s="24">
        <f t="shared" ref="J269:J287" si="120">SUM(E269:I269)</f>
        <v>1136.2099999999998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21">SUM(K269:L269)</f>
        <v>0</v>
      </c>
      <c r="N269" s="53">
        <f>N271+N273+N275+N277+N279+N281+N283+N285+N287</f>
        <v>0</v>
      </c>
      <c r="O269" s="22">
        <f>O271+O273+O275+O277+O279+O281+O283+O285+O287</f>
        <v>4021.06</v>
      </c>
      <c r="P269" s="24">
        <f t="shared" ref="P269:P287" si="122">SUM(N269:O269)</f>
        <v>4021.06</v>
      </c>
      <c r="Q269" s="25">
        <f t="shared" ref="Q269:Q287" si="123">P269+M269+J269</f>
        <v>5157.2699999999995</v>
      </c>
      <c r="R269" s="88"/>
    </row>
    <row r="270" spans="1:18" hidden="1" x14ac:dyDescent="0.3">
      <c r="A270" s="124" t="s">
        <v>184</v>
      </c>
      <c r="B270" s="125"/>
      <c r="C270" s="128" t="s">
        <v>185</v>
      </c>
      <c r="D270" s="155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20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22"/>
        <v>0</v>
      </c>
      <c r="Q270" s="30">
        <f t="shared" si="123"/>
        <v>0</v>
      </c>
      <c r="R270" s="88"/>
    </row>
    <row r="271" spans="1:18" hidden="1" x14ac:dyDescent="0.3">
      <c r="A271" s="110"/>
      <c r="B271" s="111"/>
      <c r="C271" s="122"/>
      <c r="D271" s="129"/>
      <c r="E271" s="42"/>
      <c r="F271" s="43"/>
      <c r="G271" s="43"/>
      <c r="H271" s="43"/>
      <c r="I271" s="43"/>
      <c r="J271" s="34"/>
      <c r="K271" s="55"/>
      <c r="L271" s="43"/>
      <c r="M271" s="34">
        <f t="shared" si="121"/>
        <v>0</v>
      </c>
      <c r="N271" s="55"/>
      <c r="O271" s="43"/>
      <c r="P271" s="34">
        <f t="shared" si="122"/>
        <v>0</v>
      </c>
      <c r="Q271" s="35">
        <f t="shared" si="123"/>
        <v>0</v>
      </c>
      <c r="R271" s="88"/>
    </row>
    <row r="272" spans="1:18" x14ac:dyDescent="0.3">
      <c r="A272" s="110" t="s">
        <v>186</v>
      </c>
      <c r="B272" s="111"/>
      <c r="C272" s="122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20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22"/>
        <v>0</v>
      </c>
      <c r="Q272" s="41">
        <f t="shared" si="123"/>
        <v>68200</v>
      </c>
      <c r="R272" s="88"/>
    </row>
    <row r="273" spans="1:19" x14ac:dyDescent="0.3">
      <c r="A273" s="110"/>
      <c r="B273" s="111"/>
      <c r="C273" s="122"/>
      <c r="D273" s="36"/>
      <c r="E273" s="42"/>
      <c r="F273" s="43"/>
      <c r="G273" s="43">
        <v>99.26</v>
      </c>
      <c r="H273" s="43"/>
      <c r="I273" s="43"/>
      <c r="J273" s="34">
        <f t="shared" si="120"/>
        <v>99.26</v>
      </c>
      <c r="K273" s="55"/>
      <c r="L273" s="43"/>
      <c r="M273" s="34">
        <f t="shared" si="121"/>
        <v>0</v>
      </c>
      <c r="N273" s="55"/>
      <c r="O273" s="43"/>
      <c r="P273" s="34">
        <f t="shared" si="122"/>
        <v>0</v>
      </c>
      <c r="Q273" s="35">
        <f t="shared" si="123"/>
        <v>99.26</v>
      </c>
      <c r="R273" s="88"/>
    </row>
    <row r="274" spans="1:19" hidden="1" x14ac:dyDescent="0.3">
      <c r="A274" s="110" t="s">
        <v>188</v>
      </c>
      <c r="B274" s="111"/>
      <c r="C274" s="122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20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22"/>
        <v>0</v>
      </c>
      <c r="Q274" s="41">
        <f t="shared" si="123"/>
        <v>0</v>
      </c>
      <c r="R274" s="110" t="s">
        <v>188</v>
      </c>
      <c r="S274" s="101">
        <f>Q274+Q276</f>
        <v>10000</v>
      </c>
    </row>
    <row r="275" spans="1:19" hidden="1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20"/>
        <v>0</v>
      </c>
      <c r="K275" s="55"/>
      <c r="L275" s="43"/>
      <c r="M275" s="34">
        <f t="shared" si="121"/>
        <v>0</v>
      </c>
      <c r="N275" s="55"/>
      <c r="O275" s="43"/>
      <c r="P275" s="34">
        <f t="shared" si="122"/>
        <v>0</v>
      </c>
      <c r="Q275" s="35">
        <f t="shared" si="123"/>
        <v>0</v>
      </c>
      <c r="R275" s="110"/>
      <c r="S275" s="102">
        <f>Q275+Q277</f>
        <v>0</v>
      </c>
    </row>
    <row r="276" spans="1:19" x14ac:dyDescent="0.3">
      <c r="A276" s="110" t="s">
        <v>188</v>
      </c>
      <c r="B276" s="111"/>
      <c r="C276" s="122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20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22"/>
        <v>0</v>
      </c>
      <c r="Q276" s="41">
        <f t="shared" si="123"/>
        <v>10000</v>
      </c>
      <c r="R276" s="88"/>
    </row>
    <row r="277" spans="1:19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20"/>
        <v>0</v>
      </c>
      <c r="K277" s="55">
        <v>0</v>
      </c>
      <c r="L277" s="43"/>
      <c r="M277" s="34">
        <f t="shared" si="121"/>
        <v>0</v>
      </c>
      <c r="N277" s="55"/>
      <c r="O277" s="43"/>
      <c r="P277" s="34">
        <f t="shared" si="122"/>
        <v>0</v>
      </c>
      <c r="Q277" s="35">
        <f t="shared" si="123"/>
        <v>0</v>
      </c>
      <c r="R277" s="88"/>
    </row>
    <row r="278" spans="1:19" x14ac:dyDescent="0.3">
      <c r="A278" s="110" t="s">
        <v>189</v>
      </c>
      <c r="B278" s="111"/>
      <c r="C278" s="122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20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22"/>
        <v>0</v>
      </c>
      <c r="Q278" s="41">
        <f t="shared" si="123"/>
        <v>8200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>
        <v>0</v>
      </c>
      <c r="H279" s="43"/>
      <c r="I279" s="43"/>
      <c r="J279" s="34">
        <f t="shared" si="120"/>
        <v>0</v>
      </c>
      <c r="K279" s="55">
        <v>0</v>
      </c>
      <c r="L279" s="43"/>
      <c r="M279" s="34">
        <f t="shared" si="121"/>
        <v>0</v>
      </c>
      <c r="N279" s="55"/>
      <c r="O279" s="43"/>
      <c r="P279" s="34">
        <f t="shared" si="122"/>
        <v>0</v>
      </c>
      <c r="Q279" s="35">
        <f t="shared" si="123"/>
        <v>0</v>
      </c>
      <c r="R279" s="88"/>
    </row>
    <row r="280" spans="1:19" x14ac:dyDescent="0.3">
      <c r="A280" s="110" t="s">
        <v>191</v>
      </c>
      <c r="B280" s="111"/>
      <c r="C280" s="122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20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4">
        <v>15317</v>
      </c>
      <c r="P280" s="40">
        <f t="shared" si="122"/>
        <v>15317</v>
      </c>
      <c r="Q280" s="41">
        <f t="shared" si="123"/>
        <v>18596</v>
      </c>
      <c r="R280" s="110" t="s">
        <v>191</v>
      </c>
      <c r="S280" s="101">
        <f>Q280+Q282+Q284</f>
        <v>60696</v>
      </c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>
        <v>285.83</v>
      </c>
      <c r="J281" s="34">
        <f t="shared" si="120"/>
        <v>285.83</v>
      </c>
      <c r="K281" s="55"/>
      <c r="L281" s="43"/>
      <c r="M281" s="34">
        <f t="shared" si="121"/>
        <v>0</v>
      </c>
      <c r="N281" s="55"/>
      <c r="O281" s="95">
        <v>1263.8599999999999</v>
      </c>
      <c r="P281" s="34">
        <f t="shared" si="122"/>
        <v>1263.8599999999999</v>
      </c>
      <c r="Q281" s="35">
        <f t="shared" si="123"/>
        <v>1549.6899999999998</v>
      </c>
      <c r="R281" s="110"/>
      <c r="S281" s="102">
        <f>Q281+Q283+Q285</f>
        <v>5058.01</v>
      </c>
    </row>
    <row r="282" spans="1:19" x14ac:dyDescent="0.3">
      <c r="A282" s="110" t="s">
        <v>191</v>
      </c>
      <c r="B282" s="111"/>
      <c r="C282" s="145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4">
        <v>4030</v>
      </c>
      <c r="J282" s="29">
        <f t="shared" si="120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16753</v>
      </c>
      <c r="P282" s="40">
        <f t="shared" si="122"/>
        <v>16753</v>
      </c>
      <c r="Q282" s="41">
        <f t="shared" si="123"/>
        <v>20783</v>
      </c>
      <c r="R282" s="88"/>
    </row>
    <row r="283" spans="1:19" x14ac:dyDescent="0.3">
      <c r="A283" s="110"/>
      <c r="B283" s="111"/>
      <c r="C283" s="128"/>
      <c r="D283" s="36"/>
      <c r="E283" s="42"/>
      <c r="F283" s="43"/>
      <c r="G283" s="43"/>
      <c r="H283" s="43"/>
      <c r="I283" s="95">
        <v>349.74</v>
      </c>
      <c r="J283" s="34">
        <f t="shared" si="120"/>
        <v>349.74</v>
      </c>
      <c r="K283" s="55"/>
      <c r="L283" s="43"/>
      <c r="M283" s="34">
        <f t="shared" si="121"/>
        <v>0</v>
      </c>
      <c r="N283" s="55"/>
      <c r="O283" s="95">
        <v>1382.16</v>
      </c>
      <c r="P283" s="34">
        <f t="shared" si="122"/>
        <v>1382.16</v>
      </c>
      <c r="Q283" s="35">
        <f t="shared" si="123"/>
        <v>1731.9</v>
      </c>
      <c r="R283" s="88"/>
    </row>
    <row r="284" spans="1:19" ht="12.75" customHeight="1" x14ac:dyDescent="0.3">
      <c r="A284" s="110" t="s">
        <v>191</v>
      </c>
      <c r="B284" s="111"/>
      <c r="C284" s="145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4637</v>
      </c>
      <c r="J284" s="29">
        <f t="shared" si="120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16680</v>
      </c>
      <c r="P284" s="40">
        <f t="shared" si="122"/>
        <v>16680</v>
      </c>
      <c r="Q284" s="41">
        <f t="shared" si="123"/>
        <v>21317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43">
        <v>401.38</v>
      </c>
      <c r="J285" s="34">
        <f t="shared" si="120"/>
        <v>401.38</v>
      </c>
      <c r="K285" s="55"/>
      <c r="L285" s="43"/>
      <c r="M285" s="34">
        <f t="shared" si="121"/>
        <v>0</v>
      </c>
      <c r="N285" s="55"/>
      <c r="O285" s="43">
        <v>1375.04</v>
      </c>
      <c r="P285" s="34">
        <f t="shared" si="122"/>
        <v>1375.04</v>
      </c>
      <c r="Q285" s="35">
        <f t="shared" si="123"/>
        <v>1776.42</v>
      </c>
      <c r="R285" s="88"/>
    </row>
    <row r="286" spans="1:19" ht="13.8" hidden="1" customHeight="1" x14ac:dyDescent="0.3">
      <c r="A286" s="110" t="s">
        <v>191</v>
      </c>
      <c r="B286" s="111"/>
      <c r="C286" s="122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20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22"/>
        <v>0</v>
      </c>
      <c r="Q286" s="41">
        <f t="shared" si="123"/>
        <v>0</v>
      </c>
      <c r="R286" s="88"/>
    </row>
    <row r="287" spans="1:19" ht="14.4" hidden="1" customHeight="1" thickBot="1" x14ac:dyDescent="0.35">
      <c r="A287" s="120"/>
      <c r="B287" s="121"/>
      <c r="C287" s="123"/>
      <c r="D287" s="50"/>
      <c r="E287" s="51"/>
      <c r="F287" s="45"/>
      <c r="G287" s="45"/>
      <c r="H287" s="45"/>
      <c r="I287" s="45"/>
      <c r="J287" s="24">
        <f t="shared" si="120"/>
        <v>0</v>
      </c>
      <c r="K287" s="56"/>
      <c r="L287" s="45"/>
      <c r="M287" s="24">
        <v>0</v>
      </c>
      <c r="N287" s="56"/>
      <c r="O287" s="45"/>
      <c r="P287" s="24">
        <f t="shared" si="122"/>
        <v>0</v>
      </c>
      <c r="Q287" s="25">
        <f t="shared" si="123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5"/>
    </row>
    <row r="289" spans="1:18" x14ac:dyDescent="0.3">
      <c r="A289" s="112" t="s">
        <v>196</v>
      </c>
      <c r="B289" s="113"/>
      <c r="C289" s="116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14"/>
      <c r="B290" s="115"/>
      <c r="C290" s="117"/>
      <c r="D290" s="127"/>
      <c r="E290" s="21">
        <f>E292+E294+E296+E298+E318+E320+E322+E344+E346+E348</f>
        <v>25139.71</v>
      </c>
      <c r="F290" s="22">
        <f>F292+F294+F296+F298+F318+F320+F322+F344+F346+F348</f>
        <v>8802.35</v>
      </c>
      <c r="G290" s="22">
        <f>G292+G294+G296+G298+G318+G320+G322+G346+G348</f>
        <v>20241.460000000003</v>
      </c>
      <c r="H290" s="22">
        <f>H292+H294+H296+H298+H318+H320+H322+H350+H346+H348</f>
        <v>200.92</v>
      </c>
      <c r="I290" s="22">
        <f>I292+I294+I296+I298+I318+I320+I322+I344+I346+I348</f>
        <v>0</v>
      </c>
      <c r="J290" s="24">
        <f>SUM(E290:I290)</f>
        <v>54384.44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54384.44</v>
      </c>
      <c r="R290" s="88"/>
    </row>
    <row r="291" spans="1:18" x14ac:dyDescent="0.3">
      <c r="A291" s="124" t="s">
        <v>198</v>
      </c>
      <c r="B291" s="125"/>
      <c r="C291" s="128" t="s">
        <v>199</v>
      </c>
      <c r="D291" s="49" t="s">
        <v>41</v>
      </c>
      <c r="E291" s="93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24">SUM(E291:I291)</f>
        <v>514489</v>
      </c>
      <c r="K291" s="54"/>
      <c r="L291" s="27">
        <v>0</v>
      </c>
      <c r="M291" s="29">
        <f t="shared" ref="M291:M303" si="125">SUM(K291:L291)</f>
        <v>0</v>
      </c>
      <c r="N291" s="54">
        <v>0</v>
      </c>
      <c r="O291" s="27">
        <v>0</v>
      </c>
      <c r="P291" s="28">
        <f t="shared" ref="P291:P348" si="126">SUM(N291:O291)</f>
        <v>0</v>
      </c>
      <c r="Q291" s="63">
        <f t="shared" ref="Q291:Q348" si="127">P291+M291+J291</f>
        <v>514489</v>
      </c>
      <c r="R291" s="88"/>
    </row>
    <row r="292" spans="1:18" x14ac:dyDescent="0.3">
      <c r="A292" s="110"/>
      <c r="B292" s="111"/>
      <c r="C292" s="122"/>
      <c r="D292" s="36"/>
      <c r="E292" s="42">
        <v>25139.71</v>
      </c>
      <c r="F292" s="43">
        <v>8802.35</v>
      </c>
      <c r="G292" s="43"/>
      <c r="H292" s="43"/>
      <c r="I292" s="43"/>
      <c r="J292" s="34">
        <f t="shared" si="124"/>
        <v>33942.06</v>
      </c>
      <c r="K292" s="55"/>
      <c r="L292" s="43"/>
      <c r="M292" s="34">
        <f t="shared" si="125"/>
        <v>0</v>
      </c>
      <c r="N292" s="55"/>
      <c r="O292" s="43"/>
      <c r="P292" s="33">
        <f t="shared" si="126"/>
        <v>0</v>
      </c>
      <c r="Q292" s="64">
        <f t="shared" si="127"/>
        <v>33942.06</v>
      </c>
      <c r="R292" s="88"/>
    </row>
    <row r="293" spans="1:18" x14ac:dyDescent="0.3">
      <c r="A293" s="110" t="s">
        <v>198</v>
      </c>
      <c r="B293" s="111"/>
      <c r="C293" s="122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24"/>
        <v>2000</v>
      </c>
      <c r="K293" s="44">
        <v>0</v>
      </c>
      <c r="L293" s="38">
        <v>0</v>
      </c>
      <c r="M293" s="40">
        <f t="shared" si="125"/>
        <v>0</v>
      </c>
      <c r="N293" s="44">
        <v>0</v>
      </c>
      <c r="O293" s="38">
        <v>0</v>
      </c>
      <c r="P293" s="39">
        <f t="shared" si="126"/>
        <v>0</v>
      </c>
      <c r="Q293" s="65">
        <f t="shared" si="127"/>
        <v>2000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>
        <v>72.900000000000006</v>
      </c>
      <c r="H294" s="43"/>
      <c r="I294" s="43"/>
      <c r="J294" s="34">
        <f t="shared" si="124"/>
        <v>72.900000000000006</v>
      </c>
      <c r="K294" s="55"/>
      <c r="L294" s="43"/>
      <c r="M294" s="34">
        <f t="shared" si="125"/>
        <v>0</v>
      </c>
      <c r="N294" s="55"/>
      <c r="O294" s="43"/>
      <c r="P294" s="33">
        <f t="shared" si="126"/>
        <v>0</v>
      </c>
      <c r="Q294" s="64">
        <f t="shared" si="127"/>
        <v>72.900000000000006</v>
      </c>
      <c r="R294" s="88"/>
    </row>
    <row r="295" spans="1:18" x14ac:dyDescent="0.3">
      <c r="A295" s="110" t="s">
        <v>198</v>
      </c>
      <c r="B295" s="111"/>
      <c r="C295" s="122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24"/>
        <v>17000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6"/>
        <v>0</v>
      </c>
      <c r="Q295" s="65">
        <f t="shared" si="127"/>
        <v>17000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>
        <v>1106.6400000000001</v>
      </c>
      <c r="H296" s="43"/>
      <c r="I296" s="43"/>
      <c r="J296" s="34">
        <f t="shared" si="124"/>
        <v>1106.6400000000001</v>
      </c>
      <c r="K296" s="55"/>
      <c r="L296" s="43"/>
      <c r="M296" s="34">
        <f t="shared" si="125"/>
        <v>0</v>
      </c>
      <c r="N296" s="55"/>
      <c r="O296" s="43"/>
      <c r="P296" s="33">
        <f t="shared" si="126"/>
        <v>0</v>
      </c>
      <c r="Q296" s="64">
        <f t="shared" si="127"/>
        <v>1106.6400000000001</v>
      </c>
      <c r="R296" s="88"/>
    </row>
    <row r="297" spans="1:18" x14ac:dyDescent="0.3">
      <c r="A297" s="110" t="s">
        <v>198</v>
      </c>
      <c r="B297" s="111"/>
      <c r="C297" s="122" t="s">
        <v>202</v>
      </c>
      <c r="D297" s="36"/>
      <c r="E297" s="37">
        <f t="shared" ref="E297:F297" si="128">E299+E301+E303+E305+E307+E309+E311+E313+E315</f>
        <v>0</v>
      </c>
      <c r="F297" s="38">
        <f t="shared" si="128"/>
        <v>0</v>
      </c>
      <c r="G297" s="38">
        <f>G299+G301+G303+G305+G307+G309+G311+G313+G315</f>
        <v>19450</v>
      </c>
      <c r="H297" s="38">
        <f t="shared" ref="H297:I297" si="129">H299+H301+H303+H305+H307+H309+H311+H313+H315</f>
        <v>0</v>
      </c>
      <c r="I297" s="38">
        <f t="shared" si="129"/>
        <v>0</v>
      </c>
      <c r="J297" s="40">
        <f t="shared" si="124"/>
        <v>19450</v>
      </c>
      <c r="K297" s="44">
        <f t="shared" ref="K297:L297" si="130">K299+K301+K303+K305+K307+K309+K311+K313+K315</f>
        <v>0</v>
      </c>
      <c r="L297" s="38">
        <f t="shared" si="130"/>
        <v>0</v>
      </c>
      <c r="M297" s="40">
        <f t="shared" si="125"/>
        <v>0</v>
      </c>
      <c r="N297" s="44">
        <f t="shared" ref="N297:O297" si="131">N299+N301+N303+N305+N307+N309+N311+N313+N315</f>
        <v>0</v>
      </c>
      <c r="O297" s="38">
        <f t="shared" si="131"/>
        <v>0</v>
      </c>
      <c r="P297" s="39">
        <f t="shared" si="126"/>
        <v>0</v>
      </c>
      <c r="Q297" s="65">
        <f t="shared" si="127"/>
        <v>19450</v>
      </c>
      <c r="R297" s="88"/>
    </row>
    <row r="298" spans="1:18" x14ac:dyDescent="0.3">
      <c r="A298" s="110"/>
      <c r="B298" s="111"/>
      <c r="C298" s="122"/>
      <c r="D298" s="36"/>
      <c r="E298" s="31">
        <f t="shared" ref="E298:I298" si="132">E300+E302+E304+E306+E308+E310+E312+E314+E316</f>
        <v>0</v>
      </c>
      <c r="F298" s="32">
        <f t="shared" si="132"/>
        <v>0</v>
      </c>
      <c r="G298" s="32">
        <f t="shared" si="132"/>
        <v>296.90999999999997</v>
      </c>
      <c r="H298" s="32">
        <f t="shared" si="132"/>
        <v>0</v>
      </c>
      <c r="I298" s="32">
        <f t="shared" si="132"/>
        <v>0</v>
      </c>
      <c r="J298" s="34">
        <f t="shared" si="124"/>
        <v>296.90999999999997</v>
      </c>
      <c r="K298" s="57">
        <f t="shared" ref="K298:L298" si="133">K300+K302+K304+K306+K308+K310+K312+K314+K316</f>
        <v>0</v>
      </c>
      <c r="L298" s="32">
        <f t="shared" si="133"/>
        <v>0</v>
      </c>
      <c r="M298" s="34">
        <f t="shared" si="125"/>
        <v>0</v>
      </c>
      <c r="N298" s="57">
        <f t="shared" ref="N298:O298" si="134">N300+N302+N304+N306+N308+N310+N312+N314+N316</f>
        <v>0</v>
      </c>
      <c r="O298" s="32">
        <f t="shared" si="134"/>
        <v>0</v>
      </c>
      <c r="P298" s="33">
        <f t="shared" si="126"/>
        <v>0</v>
      </c>
      <c r="Q298" s="64">
        <f t="shared" si="127"/>
        <v>296.90999999999997</v>
      </c>
      <c r="R298" s="88"/>
    </row>
    <row r="299" spans="1:18" x14ac:dyDescent="0.3">
      <c r="A299" s="110"/>
      <c r="B299" s="111" t="s">
        <v>203</v>
      </c>
      <c r="C299" s="122" t="s">
        <v>204</v>
      </c>
      <c r="D299" s="36"/>
      <c r="E299" s="37">
        <v>0</v>
      </c>
      <c r="F299" s="38">
        <v>0</v>
      </c>
      <c r="G299" s="94">
        <v>3500</v>
      </c>
      <c r="H299" s="38">
        <v>0</v>
      </c>
      <c r="I299" s="38">
        <v>0</v>
      </c>
      <c r="J299" s="40">
        <f t="shared" si="124"/>
        <v>3500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6"/>
        <v>0</v>
      </c>
      <c r="Q299" s="65">
        <f t="shared" si="127"/>
        <v>3500</v>
      </c>
      <c r="R299" s="88"/>
    </row>
    <row r="300" spans="1:18" x14ac:dyDescent="0.3">
      <c r="A300" s="110"/>
      <c r="B300" s="111"/>
      <c r="C300" s="122"/>
      <c r="D300" s="36"/>
      <c r="E300" s="42"/>
      <c r="F300" s="43"/>
      <c r="G300" s="95">
        <v>16.899999999999999</v>
      </c>
      <c r="H300" s="43"/>
      <c r="I300" s="43"/>
      <c r="J300" s="34">
        <f t="shared" si="124"/>
        <v>16.899999999999999</v>
      </c>
      <c r="K300" s="55"/>
      <c r="L300" s="43"/>
      <c r="M300" s="34">
        <f t="shared" si="125"/>
        <v>0</v>
      </c>
      <c r="N300" s="55"/>
      <c r="O300" s="43"/>
      <c r="P300" s="33">
        <f t="shared" si="126"/>
        <v>0</v>
      </c>
      <c r="Q300" s="64">
        <f t="shared" si="127"/>
        <v>16.899999999999999</v>
      </c>
      <c r="R300" s="88"/>
    </row>
    <row r="301" spans="1:18" x14ac:dyDescent="0.3">
      <c r="A301" s="110"/>
      <c r="B301" s="111" t="s">
        <v>205</v>
      </c>
      <c r="C301" s="122" t="s">
        <v>206</v>
      </c>
      <c r="D301" s="36"/>
      <c r="E301" s="37">
        <v>0</v>
      </c>
      <c r="F301" s="38">
        <v>0</v>
      </c>
      <c r="G301" s="94">
        <v>50</v>
      </c>
      <c r="H301" s="38">
        <v>0</v>
      </c>
      <c r="I301" s="38">
        <v>0</v>
      </c>
      <c r="J301" s="40">
        <f t="shared" si="124"/>
        <v>50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6"/>
        <v>0</v>
      </c>
      <c r="Q301" s="65">
        <f t="shared" si="127"/>
        <v>50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>
        <v>12</v>
      </c>
      <c r="H302" s="43"/>
      <c r="I302" s="43"/>
      <c r="J302" s="34">
        <f t="shared" si="124"/>
        <v>12</v>
      </c>
      <c r="K302" s="55"/>
      <c r="L302" s="43"/>
      <c r="M302" s="34">
        <f t="shared" si="125"/>
        <v>0</v>
      </c>
      <c r="N302" s="55"/>
      <c r="O302" s="43"/>
      <c r="P302" s="33">
        <f t="shared" si="126"/>
        <v>0</v>
      </c>
      <c r="Q302" s="64">
        <f t="shared" si="127"/>
        <v>12</v>
      </c>
      <c r="R302" s="88"/>
    </row>
    <row r="303" spans="1:18" x14ac:dyDescent="0.3">
      <c r="A303" s="110"/>
      <c r="B303" s="111" t="s">
        <v>207</v>
      </c>
      <c r="C303" s="122" t="s">
        <v>208</v>
      </c>
      <c r="D303" s="36"/>
      <c r="E303" s="37">
        <v>0</v>
      </c>
      <c r="F303" s="38">
        <v>0</v>
      </c>
      <c r="G303" s="94">
        <v>3000</v>
      </c>
      <c r="H303" s="38">
        <v>0</v>
      </c>
      <c r="I303" s="38">
        <v>0</v>
      </c>
      <c r="J303" s="40">
        <f t="shared" si="124"/>
        <v>3000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6"/>
        <v>0</v>
      </c>
      <c r="Q303" s="65">
        <f t="shared" si="127"/>
        <v>3000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>
        <v>0</v>
      </c>
      <c r="H304" s="43"/>
      <c r="I304" s="43"/>
      <c r="J304" s="34">
        <f t="shared" si="124"/>
        <v>0</v>
      </c>
      <c r="K304" s="55"/>
      <c r="L304" s="43"/>
      <c r="M304" s="34">
        <f t="shared" ref="M304:M348" si="135">SUM(K304:L304)</f>
        <v>0</v>
      </c>
      <c r="N304" s="55"/>
      <c r="O304" s="43"/>
      <c r="P304" s="33">
        <f t="shared" si="126"/>
        <v>0</v>
      </c>
      <c r="Q304" s="64">
        <f t="shared" si="127"/>
        <v>0</v>
      </c>
      <c r="R304" s="88"/>
    </row>
    <row r="305" spans="1:18" x14ac:dyDescent="0.3">
      <c r="A305" s="110"/>
      <c r="B305" s="111" t="s">
        <v>209</v>
      </c>
      <c r="C305" s="122" t="s">
        <v>210</v>
      </c>
      <c r="D305" s="36"/>
      <c r="E305" s="37">
        <v>0</v>
      </c>
      <c r="F305" s="38">
        <v>0</v>
      </c>
      <c r="G305" s="94">
        <v>500</v>
      </c>
      <c r="H305" s="38">
        <v>0</v>
      </c>
      <c r="I305" s="38">
        <v>0</v>
      </c>
      <c r="J305" s="40">
        <f t="shared" si="124"/>
        <v>500</v>
      </c>
      <c r="K305" s="44">
        <v>0</v>
      </c>
      <c r="L305" s="38">
        <v>0</v>
      </c>
      <c r="M305" s="40">
        <f t="shared" si="135"/>
        <v>0</v>
      </c>
      <c r="N305" s="44">
        <v>0</v>
      </c>
      <c r="O305" s="38">
        <v>0</v>
      </c>
      <c r="P305" s="39">
        <f t="shared" si="126"/>
        <v>0</v>
      </c>
      <c r="Q305" s="65">
        <f t="shared" si="127"/>
        <v>500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>
        <v>0</v>
      </c>
      <c r="H306" s="43"/>
      <c r="I306" s="43"/>
      <c r="J306" s="34">
        <f t="shared" si="124"/>
        <v>0</v>
      </c>
      <c r="K306" s="55"/>
      <c r="L306" s="43"/>
      <c r="M306" s="34">
        <f t="shared" si="135"/>
        <v>0</v>
      </c>
      <c r="N306" s="55"/>
      <c r="O306" s="43"/>
      <c r="P306" s="33">
        <f t="shared" si="126"/>
        <v>0</v>
      </c>
      <c r="Q306" s="64">
        <f t="shared" si="127"/>
        <v>0</v>
      </c>
      <c r="R306" s="88"/>
    </row>
    <row r="307" spans="1:18" x14ac:dyDescent="0.3">
      <c r="A307" s="110"/>
      <c r="B307" s="111" t="s">
        <v>211</v>
      </c>
      <c r="C307" s="122" t="s">
        <v>212</v>
      </c>
      <c r="D307" s="36"/>
      <c r="E307" s="37">
        <v>0</v>
      </c>
      <c r="F307" s="38">
        <v>0</v>
      </c>
      <c r="G307" s="94">
        <v>8000</v>
      </c>
      <c r="H307" s="38">
        <v>0</v>
      </c>
      <c r="I307" s="38">
        <v>0</v>
      </c>
      <c r="J307" s="40">
        <f t="shared" si="124"/>
        <v>8000</v>
      </c>
      <c r="K307" s="44">
        <v>0</v>
      </c>
      <c r="L307" s="38">
        <v>0</v>
      </c>
      <c r="M307" s="40">
        <f t="shared" si="135"/>
        <v>0</v>
      </c>
      <c r="N307" s="44">
        <v>0</v>
      </c>
      <c r="O307" s="38">
        <v>0</v>
      </c>
      <c r="P307" s="39">
        <f t="shared" si="126"/>
        <v>0</v>
      </c>
      <c r="Q307" s="65">
        <f t="shared" si="127"/>
        <v>8000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>
        <v>268.01</v>
      </c>
      <c r="H308" s="43"/>
      <c r="I308" s="43"/>
      <c r="J308" s="34">
        <f t="shared" si="124"/>
        <v>268.01</v>
      </c>
      <c r="K308" s="55"/>
      <c r="L308" s="43"/>
      <c r="M308" s="34">
        <f t="shared" si="135"/>
        <v>0</v>
      </c>
      <c r="N308" s="55"/>
      <c r="O308" s="43"/>
      <c r="P308" s="33">
        <f t="shared" si="126"/>
        <v>0</v>
      </c>
      <c r="Q308" s="64">
        <f t="shared" si="127"/>
        <v>268.01</v>
      </c>
      <c r="R308" s="88"/>
    </row>
    <row r="309" spans="1:18" x14ac:dyDescent="0.3">
      <c r="A309" s="110"/>
      <c r="B309" s="111" t="s">
        <v>213</v>
      </c>
      <c r="C309" s="122" t="s">
        <v>214</v>
      </c>
      <c r="D309" s="36"/>
      <c r="E309" s="37">
        <v>0</v>
      </c>
      <c r="F309" s="38">
        <v>0</v>
      </c>
      <c r="G309" s="94">
        <v>800</v>
      </c>
      <c r="H309" s="38">
        <v>0</v>
      </c>
      <c r="I309" s="38">
        <v>0</v>
      </c>
      <c r="J309" s="40">
        <f t="shared" si="124"/>
        <v>800</v>
      </c>
      <c r="K309" s="44">
        <v>0</v>
      </c>
      <c r="L309" s="38">
        <v>0</v>
      </c>
      <c r="M309" s="40">
        <f t="shared" si="135"/>
        <v>0</v>
      </c>
      <c r="N309" s="44">
        <v>0</v>
      </c>
      <c r="O309" s="38">
        <v>0</v>
      </c>
      <c r="P309" s="39">
        <f t="shared" si="126"/>
        <v>0</v>
      </c>
      <c r="Q309" s="65">
        <f t="shared" si="127"/>
        <v>800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>
        <v>0</v>
      </c>
      <c r="H310" s="43"/>
      <c r="I310" s="43"/>
      <c r="J310" s="34">
        <f t="shared" si="124"/>
        <v>0</v>
      </c>
      <c r="K310" s="55"/>
      <c r="L310" s="43"/>
      <c r="M310" s="34">
        <f t="shared" si="135"/>
        <v>0</v>
      </c>
      <c r="N310" s="55"/>
      <c r="O310" s="43"/>
      <c r="P310" s="33">
        <f t="shared" si="126"/>
        <v>0</v>
      </c>
      <c r="Q310" s="64">
        <f t="shared" si="127"/>
        <v>0</v>
      </c>
      <c r="R310" s="88"/>
    </row>
    <row r="311" spans="1:18" x14ac:dyDescent="0.3">
      <c r="A311" s="110"/>
      <c r="B311" s="111" t="s">
        <v>215</v>
      </c>
      <c r="C311" s="122" t="s">
        <v>216</v>
      </c>
      <c r="D311" s="36"/>
      <c r="E311" s="37">
        <v>0</v>
      </c>
      <c r="F311" s="38">
        <v>0</v>
      </c>
      <c r="G311" s="94">
        <v>500</v>
      </c>
      <c r="H311" s="38">
        <v>0</v>
      </c>
      <c r="I311" s="38">
        <v>0</v>
      </c>
      <c r="J311" s="40">
        <f t="shared" si="124"/>
        <v>500</v>
      </c>
      <c r="K311" s="44">
        <v>0</v>
      </c>
      <c r="L311" s="38">
        <v>0</v>
      </c>
      <c r="M311" s="40">
        <f t="shared" si="135"/>
        <v>0</v>
      </c>
      <c r="N311" s="44">
        <v>0</v>
      </c>
      <c r="O311" s="38">
        <v>0</v>
      </c>
      <c r="P311" s="39">
        <f t="shared" si="126"/>
        <v>0</v>
      </c>
      <c r="Q311" s="65">
        <f t="shared" si="127"/>
        <v>500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>
        <v>0</v>
      </c>
      <c r="H312" s="43"/>
      <c r="I312" s="43"/>
      <c r="J312" s="34">
        <f t="shared" si="124"/>
        <v>0</v>
      </c>
      <c r="K312" s="55"/>
      <c r="L312" s="43"/>
      <c r="M312" s="34">
        <f t="shared" si="135"/>
        <v>0</v>
      </c>
      <c r="N312" s="55"/>
      <c r="O312" s="43"/>
      <c r="P312" s="33">
        <f t="shared" si="126"/>
        <v>0</v>
      </c>
      <c r="Q312" s="64">
        <f t="shared" si="127"/>
        <v>0</v>
      </c>
      <c r="R312" s="88"/>
    </row>
    <row r="313" spans="1:18" x14ac:dyDescent="0.3">
      <c r="A313" s="110"/>
      <c r="B313" s="111" t="s">
        <v>217</v>
      </c>
      <c r="C313" s="122" t="s">
        <v>325</v>
      </c>
      <c r="D313" s="36"/>
      <c r="E313" s="37">
        <v>0</v>
      </c>
      <c r="F313" s="38">
        <v>0</v>
      </c>
      <c r="G313" s="94">
        <v>2500</v>
      </c>
      <c r="H313" s="38">
        <v>0</v>
      </c>
      <c r="I313" s="38">
        <v>0</v>
      </c>
      <c r="J313" s="40">
        <f t="shared" ref="J313:J314" si="136">SUM(E313:I313)</f>
        <v>2500</v>
      </c>
      <c r="K313" s="44">
        <v>0</v>
      </c>
      <c r="L313" s="38">
        <v>0</v>
      </c>
      <c r="M313" s="40">
        <f t="shared" ref="M313:M314" si="137">SUM(K313:L313)</f>
        <v>0</v>
      </c>
      <c r="N313" s="44">
        <v>0</v>
      </c>
      <c r="O313" s="38">
        <v>0</v>
      </c>
      <c r="P313" s="39">
        <f t="shared" ref="P313:P314" si="138">SUM(N313:O313)</f>
        <v>0</v>
      </c>
      <c r="Q313" s="65">
        <f t="shared" ref="Q313:Q314" si="139">P313+M313+J313</f>
        <v>2500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43">
        <v>0</v>
      </c>
      <c r="H314" s="43"/>
      <c r="I314" s="43"/>
      <c r="J314" s="34">
        <f t="shared" si="136"/>
        <v>0</v>
      </c>
      <c r="K314" s="55"/>
      <c r="L314" s="43"/>
      <c r="M314" s="34">
        <f t="shared" si="137"/>
        <v>0</v>
      </c>
      <c r="N314" s="55"/>
      <c r="O314" s="43"/>
      <c r="P314" s="33">
        <f t="shared" si="138"/>
        <v>0</v>
      </c>
      <c r="Q314" s="64">
        <f t="shared" si="139"/>
        <v>0</v>
      </c>
      <c r="R314" s="88"/>
    </row>
    <row r="315" spans="1:18" x14ac:dyDescent="0.3">
      <c r="A315" s="110"/>
      <c r="B315" s="111" t="s">
        <v>217</v>
      </c>
      <c r="C315" s="122" t="s">
        <v>326</v>
      </c>
      <c r="D315" s="36"/>
      <c r="E315" s="37">
        <v>0</v>
      </c>
      <c r="F315" s="38">
        <v>0</v>
      </c>
      <c r="G315" s="94">
        <v>600</v>
      </c>
      <c r="H315" s="38">
        <v>0</v>
      </c>
      <c r="I315" s="38">
        <v>0</v>
      </c>
      <c r="J315" s="40">
        <f t="shared" si="124"/>
        <v>600</v>
      </c>
      <c r="K315" s="44">
        <v>0</v>
      </c>
      <c r="L315" s="38">
        <v>0</v>
      </c>
      <c r="M315" s="40">
        <f t="shared" si="135"/>
        <v>0</v>
      </c>
      <c r="N315" s="44">
        <v>0</v>
      </c>
      <c r="O315" s="38">
        <v>0</v>
      </c>
      <c r="P315" s="39">
        <f t="shared" si="126"/>
        <v>0</v>
      </c>
      <c r="Q315" s="65">
        <f t="shared" si="127"/>
        <v>600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>
        <v>0</v>
      </c>
      <c r="H316" s="43"/>
      <c r="I316" s="43"/>
      <c r="J316" s="34">
        <f t="shared" si="124"/>
        <v>0</v>
      </c>
      <c r="K316" s="55"/>
      <c r="L316" s="43"/>
      <c r="M316" s="34">
        <f t="shared" si="135"/>
        <v>0</v>
      </c>
      <c r="N316" s="55"/>
      <c r="O316" s="43"/>
      <c r="P316" s="33">
        <f t="shared" si="126"/>
        <v>0</v>
      </c>
      <c r="Q316" s="64">
        <f t="shared" si="127"/>
        <v>0</v>
      </c>
      <c r="R316" s="88"/>
    </row>
    <row r="317" spans="1:18" x14ac:dyDescent="0.3">
      <c r="A317" s="110" t="s">
        <v>198</v>
      </c>
      <c r="B317" s="152"/>
      <c r="C317" s="145" t="s">
        <v>218</v>
      </c>
      <c r="D317" s="36"/>
      <c r="E317" s="37">
        <v>0</v>
      </c>
      <c r="F317" s="38">
        <v>0</v>
      </c>
      <c r="G317" s="94">
        <v>20800</v>
      </c>
      <c r="H317" s="38">
        <v>0</v>
      </c>
      <c r="I317" s="38">
        <v>0</v>
      </c>
      <c r="J317" s="40">
        <f t="shared" si="124"/>
        <v>20800</v>
      </c>
      <c r="K317" s="44">
        <v>0</v>
      </c>
      <c r="L317" s="38">
        <v>0</v>
      </c>
      <c r="M317" s="40">
        <f t="shared" si="135"/>
        <v>0</v>
      </c>
      <c r="N317" s="44">
        <v>0</v>
      </c>
      <c r="O317" s="38">
        <v>0</v>
      </c>
      <c r="P317" s="39">
        <f t="shared" si="126"/>
        <v>0</v>
      </c>
      <c r="Q317" s="65">
        <f t="shared" si="127"/>
        <v>20800</v>
      </c>
      <c r="R317" s="88"/>
    </row>
    <row r="318" spans="1:18" x14ac:dyDescent="0.3">
      <c r="A318" s="110"/>
      <c r="B318" s="125"/>
      <c r="C318" s="128"/>
      <c r="D318" s="36"/>
      <c r="E318" s="42"/>
      <c r="F318" s="43"/>
      <c r="G318" s="95">
        <v>894.44</v>
      </c>
      <c r="H318" s="43"/>
      <c r="I318" s="43"/>
      <c r="J318" s="34">
        <f t="shared" si="124"/>
        <v>894.44</v>
      </c>
      <c r="K318" s="55"/>
      <c r="L318" s="43"/>
      <c r="M318" s="34">
        <f t="shared" si="135"/>
        <v>0</v>
      </c>
      <c r="N318" s="55"/>
      <c r="O318" s="43"/>
      <c r="P318" s="33">
        <f t="shared" si="126"/>
        <v>0</v>
      </c>
      <c r="Q318" s="64">
        <f t="shared" si="127"/>
        <v>894.44</v>
      </c>
      <c r="R318" s="88"/>
    </row>
    <row r="319" spans="1:18" x14ac:dyDescent="0.3">
      <c r="A319" s="110" t="s">
        <v>198</v>
      </c>
      <c r="B319" s="152"/>
      <c r="C319" s="145" t="s">
        <v>219</v>
      </c>
      <c r="D319" s="36"/>
      <c r="E319" s="37">
        <v>0</v>
      </c>
      <c r="F319" s="38">
        <v>0</v>
      </c>
      <c r="G319" s="94">
        <v>2000</v>
      </c>
      <c r="H319" s="38">
        <v>0</v>
      </c>
      <c r="I319" s="38">
        <v>0</v>
      </c>
      <c r="J319" s="40">
        <f t="shared" si="124"/>
        <v>2000</v>
      </c>
      <c r="K319" s="44">
        <v>0</v>
      </c>
      <c r="L319" s="38">
        <v>0</v>
      </c>
      <c r="M319" s="40">
        <f t="shared" si="135"/>
        <v>0</v>
      </c>
      <c r="N319" s="44">
        <v>0</v>
      </c>
      <c r="O319" s="38">
        <v>0</v>
      </c>
      <c r="P319" s="39">
        <f t="shared" si="126"/>
        <v>0</v>
      </c>
      <c r="Q319" s="65">
        <f t="shared" si="127"/>
        <v>2000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43">
        <v>144</v>
      </c>
      <c r="H320" s="43"/>
      <c r="I320" s="43"/>
      <c r="J320" s="34">
        <f t="shared" ref="J320:J348" si="140">SUM(E320:I320)</f>
        <v>144</v>
      </c>
      <c r="K320" s="55"/>
      <c r="L320" s="43"/>
      <c r="M320" s="34">
        <f t="shared" si="135"/>
        <v>0</v>
      </c>
      <c r="N320" s="55"/>
      <c r="O320" s="43"/>
      <c r="P320" s="33">
        <f t="shared" si="126"/>
        <v>0</v>
      </c>
      <c r="Q320" s="64">
        <f t="shared" si="127"/>
        <v>144</v>
      </c>
      <c r="R320" s="88"/>
    </row>
    <row r="321" spans="1:18" x14ac:dyDescent="0.3">
      <c r="A321" s="110" t="s">
        <v>198</v>
      </c>
      <c r="B321" s="111"/>
      <c r="C321" s="122" t="s">
        <v>220</v>
      </c>
      <c r="D321" s="36"/>
      <c r="E321" s="37">
        <f t="shared" ref="E321:F321" si="141">E323+E325+E327+E329+E331+E333+E335+E337+E339+E341+E343</f>
        <v>0</v>
      </c>
      <c r="F321" s="38">
        <f t="shared" si="141"/>
        <v>0</v>
      </c>
      <c r="G321" s="38">
        <f>G323+G325+G327+G329+G331+G333+G335+G337+G339+G341+G343</f>
        <v>64805</v>
      </c>
      <c r="H321" s="38">
        <f t="shared" ref="H321:I321" si="142">H323+H325+H327+H329+H331+H333+H335+H337+H339+H341+H343</f>
        <v>0</v>
      </c>
      <c r="I321" s="38">
        <f t="shared" si="142"/>
        <v>0</v>
      </c>
      <c r="J321" s="40">
        <f t="shared" si="140"/>
        <v>64805</v>
      </c>
      <c r="K321" s="44">
        <f t="shared" ref="K321:L321" si="143">K323+K325+K327+K329+K331+K333+K335+K337+K339+K341+K343</f>
        <v>0</v>
      </c>
      <c r="L321" s="38">
        <f t="shared" si="143"/>
        <v>0</v>
      </c>
      <c r="M321" s="40">
        <f t="shared" si="135"/>
        <v>0</v>
      </c>
      <c r="N321" s="44">
        <f t="shared" ref="N321:O321" si="144">N323+N325+N327+N329+N331+N333+N335+N337+N339+N341+N343</f>
        <v>0</v>
      </c>
      <c r="O321" s="38">
        <f t="shared" si="144"/>
        <v>0</v>
      </c>
      <c r="P321" s="39">
        <f t="shared" si="126"/>
        <v>0</v>
      </c>
      <c r="Q321" s="65">
        <f t="shared" si="127"/>
        <v>64805</v>
      </c>
      <c r="R321" s="88"/>
    </row>
    <row r="322" spans="1:18" x14ac:dyDescent="0.3">
      <c r="A322" s="110"/>
      <c r="B322" s="111"/>
      <c r="C322" s="122"/>
      <c r="D322" s="36"/>
      <c r="E322" s="31">
        <f t="shared" ref="E322:I322" si="145">E324+E326+E328+E330+E332+E334+E336+E338+E340+E342+E344</f>
        <v>0</v>
      </c>
      <c r="F322" s="32">
        <f t="shared" si="145"/>
        <v>0</v>
      </c>
      <c r="G322" s="32">
        <f t="shared" si="145"/>
        <v>17726.570000000003</v>
      </c>
      <c r="H322" s="32">
        <f t="shared" si="145"/>
        <v>0</v>
      </c>
      <c r="I322" s="32">
        <f t="shared" si="145"/>
        <v>0</v>
      </c>
      <c r="J322" s="34">
        <f t="shared" si="140"/>
        <v>17726.570000000003</v>
      </c>
      <c r="K322" s="57">
        <f t="shared" ref="K322:L322" si="146">K324+K326+K328+K330+K332+K334+K336+K338+K340+K342+K344</f>
        <v>0</v>
      </c>
      <c r="L322" s="32">
        <f t="shared" si="146"/>
        <v>0</v>
      </c>
      <c r="M322" s="34">
        <f t="shared" si="135"/>
        <v>0</v>
      </c>
      <c r="N322" s="57">
        <f t="shared" ref="N322:O322" si="147">N324+N326+N328+N330+N332+N334+N336+N338+N340+N342+N344</f>
        <v>0</v>
      </c>
      <c r="O322" s="32">
        <f t="shared" si="147"/>
        <v>0</v>
      </c>
      <c r="P322" s="33">
        <f t="shared" si="126"/>
        <v>0</v>
      </c>
      <c r="Q322" s="64">
        <f t="shared" si="127"/>
        <v>17726.570000000003</v>
      </c>
      <c r="R322" s="88"/>
    </row>
    <row r="323" spans="1:18" x14ac:dyDescent="0.3">
      <c r="A323" s="110"/>
      <c r="B323" s="111" t="s">
        <v>221</v>
      </c>
      <c r="C323" s="122" t="s">
        <v>222</v>
      </c>
      <c r="D323" s="36"/>
      <c r="E323" s="37">
        <v>0</v>
      </c>
      <c r="F323" s="38">
        <v>0</v>
      </c>
      <c r="G323" s="94">
        <v>2500</v>
      </c>
      <c r="H323" s="38">
        <v>0</v>
      </c>
      <c r="I323" s="38">
        <v>0</v>
      </c>
      <c r="J323" s="40">
        <f t="shared" si="140"/>
        <v>2500</v>
      </c>
      <c r="K323" s="44">
        <v>0</v>
      </c>
      <c r="L323" s="38">
        <v>0</v>
      </c>
      <c r="M323" s="40">
        <f t="shared" si="135"/>
        <v>0</v>
      </c>
      <c r="N323" s="44">
        <v>0</v>
      </c>
      <c r="O323" s="38">
        <v>0</v>
      </c>
      <c r="P323" s="39">
        <f t="shared" si="126"/>
        <v>0</v>
      </c>
      <c r="Q323" s="65">
        <f t="shared" si="127"/>
        <v>2500</v>
      </c>
      <c r="R323" s="88"/>
    </row>
    <row r="324" spans="1:18" x14ac:dyDescent="0.3">
      <c r="A324" s="110"/>
      <c r="B324" s="111"/>
      <c r="C324" s="122"/>
      <c r="D324" s="36"/>
      <c r="E324" s="42"/>
      <c r="F324" s="43"/>
      <c r="G324" s="95">
        <v>142</v>
      </c>
      <c r="H324" s="43"/>
      <c r="I324" s="43"/>
      <c r="J324" s="34">
        <f t="shared" si="140"/>
        <v>142</v>
      </c>
      <c r="K324" s="55"/>
      <c r="L324" s="43"/>
      <c r="M324" s="34">
        <f t="shared" si="135"/>
        <v>0</v>
      </c>
      <c r="N324" s="55"/>
      <c r="O324" s="43"/>
      <c r="P324" s="33">
        <f t="shared" si="126"/>
        <v>0</v>
      </c>
      <c r="Q324" s="64">
        <f t="shared" si="127"/>
        <v>142</v>
      </c>
      <c r="R324" s="88"/>
    </row>
    <row r="325" spans="1:18" x14ac:dyDescent="0.3">
      <c r="A325" s="110"/>
      <c r="B325" s="111" t="s">
        <v>223</v>
      </c>
      <c r="C325" s="122" t="s">
        <v>224</v>
      </c>
      <c r="D325" s="36"/>
      <c r="E325" s="37">
        <v>0</v>
      </c>
      <c r="F325" s="38">
        <v>0</v>
      </c>
      <c r="G325" s="94">
        <v>6500</v>
      </c>
      <c r="H325" s="38">
        <v>0</v>
      </c>
      <c r="I325" s="38">
        <v>0</v>
      </c>
      <c r="J325" s="40">
        <f t="shared" si="140"/>
        <v>6500</v>
      </c>
      <c r="K325" s="44">
        <v>0</v>
      </c>
      <c r="L325" s="38">
        <v>0</v>
      </c>
      <c r="M325" s="40">
        <f t="shared" si="135"/>
        <v>0</v>
      </c>
      <c r="N325" s="44">
        <v>0</v>
      </c>
      <c r="O325" s="38">
        <v>0</v>
      </c>
      <c r="P325" s="39">
        <f t="shared" si="126"/>
        <v>0</v>
      </c>
      <c r="Q325" s="65">
        <f t="shared" si="127"/>
        <v>6500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>
        <v>326.89999999999998</v>
      </c>
      <c r="H326" s="43"/>
      <c r="I326" s="43"/>
      <c r="J326" s="34">
        <f t="shared" si="140"/>
        <v>326.89999999999998</v>
      </c>
      <c r="K326" s="55"/>
      <c r="L326" s="43"/>
      <c r="M326" s="34">
        <f t="shared" si="135"/>
        <v>0</v>
      </c>
      <c r="N326" s="55"/>
      <c r="O326" s="43"/>
      <c r="P326" s="33">
        <f t="shared" si="126"/>
        <v>0</v>
      </c>
      <c r="Q326" s="64">
        <f t="shared" si="127"/>
        <v>326.89999999999998</v>
      </c>
      <c r="R326" s="88"/>
    </row>
    <row r="327" spans="1:18" x14ac:dyDescent="0.3">
      <c r="A327" s="110"/>
      <c r="B327" s="111" t="s">
        <v>225</v>
      </c>
      <c r="C327" s="122" t="s">
        <v>226</v>
      </c>
      <c r="D327" s="36"/>
      <c r="E327" s="37">
        <v>0</v>
      </c>
      <c r="F327" s="38">
        <v>0</v>
      </c>
      <c r="G327" s="94">
        <v>5000</v>
      </c>
      <c r="H327" s="38">
        <v>0</v>
      </c>
      <c r="I327" s="38">
        <v>0</v>
      </c>
      <c r="J327" s="40">
        <f t="shared" si="140"/>
        <v>5000</v>
      </c>
      <c r="K327" s="44">
        <v>0</v>
      </c>
      <c r="L327" s="38">
        <v>0</v>
      </c>
      <c r="M327" s="40">
        <f t="shared" si="135"/>
        <v>0</v>
      </c>
      <c r="N327" s="44">
        <v>0</v>
      </c>
      <c r="O327" s="38">
        <v>0</v>
      </c>
      <c r="P327" s="39">
        <f t="shared" si="126"/>
        <v>0</v>
      </c>
      <c r="Q327" s="65">
        <f t="shared" si="127"/>
        <v>5000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>
        <v>273.48</v>
      </c>
      <c r="H328" s="43"/>
      <c r="I328" s="43"/>
      <c r="J328" s="34">
        <f t="shared" si="140"/>
        <v>273.48</v>
      </c>
      <c r="K328" s="55"/>
      <c r="L328" s="43"/>
      <c r="M328" s="34">
        <f t="shared" si="135"/>
        <v>0</v>
      </c>
      <c r="N328" s="55"/>
      <c r="O328" s="43"/>
      <c r="P328" s="33">
        <f t="shared" si="126"/>
        <v>0</v>
      </c>
      <c r="Q328" s="64">
        <f t="shared" si="127"/>
        <v>273.48</v>
      </c>
      <c r="R328" s="88"/>
    </row>
    <row r="329" spans="1:18" x14ac:dyDescent="0.3">
      <c r="A329" s="110"/>
      <c r="B329" s="111" t="s">
        <v>227</v>
      </c>
      <c r="C329" s="122" t="s">
        <v>228</v>
      </c>
      <c r="D329" s="36"/>
      <c r="E329" s="37">
        <v>0</v>
      </c>
      <c r="F329" s="38">
        <v>0</v>
      </c>
      <c r="G329" s="94">
        <v>510</v>
      </c>
      <c r="H329" s="38">
        <v>0</v>
      </c>
      <c r="I329" s="38">
        <v>0</v>
      </c>
      <c r="J329" s="40">
        <f t="shared" si="140"/>
        <v>510</v>
      </c>
      <c r="K329" s="44">
        <v>0</v>
      </c>
      <c r="L329" s="38">
        <v>0</v>
      </c>
      <c r="M329" s="40">
        <f t="shared" si="135"/>
        <v>0</v>
      </c>
      <c r="N329" s="44">
        <v>0</v>
      </c>
      <c r="O329" s="38">
        <v>0</v>
      </c>
      <c r="P329" s="39">
        <f t="shared" si="126"/>
        <v>0</v>
      </c>
      <c r="Q329" s="65">
        <f t="shared" si="127"/>
        <v>510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>
        <v>0</v>
      </c>
      <c r="H330" s="43"/>
      <c r="I330" s="43"/>
      <c r="J330" s="34">
        <f t="shared" si="140"/>
        <v>0</v>
      </c>
      <c r="K330" s="55"/>
      <c r="L330" s="43"/>
      <c r="M330" s="34">
        <f t="shared" si="135"/>
        <v>0</v>
      </c>
      <c r="N330" s="55"/>
      <c r="O330" s="43"/>
      <c r="P330" s="33">
        <f t="shared" si="126"/>
        <v>0</v>
      </c>
      <c r="Q330" s="64">
        <f t="shared" si="127"/>
        <v>0</v>
      </c>
      <c r="R330" s="88"/>
    </row>
    <row r="331" spans="1:18" x14ac:dyDescent="0.3">
      <c r="A331" s="110"/>
      <c r="B331" s="111" t="s">
        <v>229</v>
      </c>
      <c r="C331" s="122" t="s">
        <v>230</v>
      </c>
      <c r="D331" s="36"/>
      <c r="E331" s="37">
        <v>0</v>
      </c>
      <c r="F331" s="38">
        <v>0</v>
      </c>
      <c r="G331" s="94">
        <v>3000</v>
      </c>
      <c r="H331" s="38">
        <v>0</v>
      </c>
      <c r="I331" s="38">
        <v>0</v>
      </c>
      <c r="J331" s="40">
        <f t="shared" si="140"/>
        <v>3000</v>
      </c>
      <c r="K331" s="44">
        <v>0</v>
      </c>
      <c r="L331" s="38">
        <v>0</v>
      </c>
      <c r="M331" s="40">
        <f t="shared" si="135"/>
        <v>0</v>
      </c>
      <c r="N331" s="44">
        <v>0</v>
      </c>
      <c r="O331" s="38">
        <v>0</v>
      </c>
      <c r="P331" s="39">
        <f t="shared" si="126"/>
        <v>0</v>
      </c>
      <c r="Q331" s="65">
        <f t="shared" si="127"/>
        <v>3000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>
        <v>156.02000000000001</v>
      </c>
      <c r="H332" s="43"/>
      <c r="I332" s="43"/>
      <c r="J332" s="34">
        <f t="shared" si="140"/>
        <v>156.02000000000001</v>
      </c>
      <c r="K332" s="55"/>
      <c r="L332" s="43"/>
      <c r="M332" s="34">
        <f t="shared" si="135"/>
        <v>0</v>
      </c>
      <c r="N332" s="55"/>
      <c r="O332" s="43"/>
      <c r="P332" s="33">
        <f t="shared" si="126"/>
        <v>0</v>
      </c>
      <c r="Q332" s="64">
        <f t="shared" si="127"/>
        <v>156.02000000000001</v>
      </c>
      <c r="R332" s="88"/>
    </row>
    <row r="333" spans="1:18" x14ac:dyDescent="0.3">
      <c r="A333" s="110"/>
      <c r="B333" s="111" t="s">
        <v>231</v>
      </c>
      <c r="C333" s="122" t="s">
        <v>232</v>
      </c>
      <c r="D333" s="36"/>
      <c r="E333" s="37">
        <v>0</v>
      </c>
      <c r="F333" s="38">
        <v>0</v>
      </c>
      <c r="G333" s="94">
        <v>15700</v>
      </c>
      <c r="H333" s="38">
        <v>0</v>
      </c>
      <c r="I333" s="38">
        <v>0</v>
      </c>
      <c r="J333" s="40">
        <f t="shared" si="140"/>
        <v>15700</v>
      </c>
      <c r="K333" s="44">
        <v>0</v>
      </c>
      <c r="L333" s="38">
        <v>0</v>
      </c>
      <c r="M333" s="40">
        <f t="shared" si="135"/>
        <v>0</v>
      </c>
      <c r="N333" s="44">
        <v>0</v>
      </c>
      <c r="O333" s="38">
        <v>0</v>
      </c>
      <c r="P333" s="39">
        <f t="shared" si="126"/>
        <v>0</v>
      </c>
      <c r="Q333" s="65">
        <f t="shared" si="127"/>
        <v>15700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>
        <v>11850.79</v>
      </c>
      <c r="H334" s="43"/>
      <c r="I334" s="43"/>
      <c r="J334" s="34">
        <f t="shared" si="140"/>
        <v>11850.79</v>
      </c>
      <c r="K334" s="55"/>
      <c r="L334" s="43"/>
      <c r="M334" s="34">
        <f t="shared" si="135"/>
        <v>0</v>
      </c>
      <c r="N334" s="55"/>
      <c r="O334" s="43"/>
      <c r="P334" s="33">
        <f t="shared" si="126"/>
        <v>0</v>
      </c>
      <c r="Q334" s="64">
        <f t="shared" si="127"/>
        <v>11850.79</v>
      </c>
      <c r="R334" s="88"/>
    </row>
    <row r="335" spans="1:18" x14ac:dyDescent="0.3">
      <c r="A335" s="110"/>
      <c r="B335" s="111" t="s">
        <v>233</v>
      </c>
      <c r="C335" s="122" t="s">
        <v>234</v>
      </c>
      <c r="D335" s="36"/>
      <c r="E335" s="37">
        <v>0</v>
      </c>
      <c r="F335" s="38">
        <v>0</v>
      </c>
      <c r="G335" s="94">
        <v>13000</v>
      </c>
      <c r="H335" s="38">
        <v>0</v>
      </c>
      <c r="I335" s="38">
        <v>0</v>
      </c>
      <c r="J335" s="40">
        <f t="shared" si="140"/>
        <v>13000</v>
      </c>
      <c r="K335" s="44">
        <v>0</v>
      </c>
      <c r="L335" s="38">
        <v>0</v>
      </c>
      <c r="M335" s="40">
        <f t="shared" si="135"/>
        <v>0</v>
      </c>
      <c r="N335" s="44">
        <v>0</v>
      </c>
      <c r="O335" s="38">
        <v>0</v>
      </c>
      <c r="P335" s="39">
        <f t="shared" si="126"/>
        <v>0</v>
      </c>
      <c r="Q335" s="65">
        <f t="shared" si="127"/>
        <v>13000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>
        <v>2946.18</v>
      </c>
      <c r="H336" s="43"/>
      <c r="I336" s="43"/>
      <c r="J336" s="34">
        <f t="shared" si="140"/>
        <v>2946.18</v>
      </c>
      <c r="K336" s="55"/>
      <c r="L336" s="43"/>
      <c r="M336" s="34">
        <f t="shared" si="135"/>
        <v>0</v>
      </c>
      <c r="N336" s="55"/>
      <c r="O336" s="43"/>
      <c r="P336" s="33">
        <f t="shared" si="126"/>
        <v>0</v>
      </c>
      <c r="Q336" s="64">
        <f t="shared" si="127"/>
        <v>2946.18</v>
      </c>
      <c r="R336" s="88"/>
    </row>
    <row r="337" spans="1:18" x14ac:dyDescent="0.3">
      <c r="A337" s="110"/>
      <c r="B337" s="111" t="s">
        <v>235</v>
      </c>
      <c r="C337" s="122" t="s">
        <v>236</v>
      </c>
      <c r="D337" s="36"/>
      <c r="E337" s="37">
        <v>0</v>
      </c>
      <c r="F337" s="38">
        <v>0</v>
      </c>
      <c r="G337" s="94">
        <v>3395</v>
      </c>
      <c r="H337" s="38">
        <v>0</v>
      </c>
      <c r="I337" s="38">
        <v>0</v>
      </c>
      <c r="J337" s="40">
        <f t="shared" si="140"/>
        <v>3395</v>
      </c>
      <c r="K337" s="44">
        <v>0</v>
      </c>
      <c r="L337" s="38">
        <v>0</v>
      </c>
      <c r="M337" s="40">
        <f t="shared" si="135"/>
        <v>0</v>
      </c>
      <c r="N337" s="44">
        <v>0</v>
      </c>
      <c r="O337" s="38">
        <v>0</v>
      </c>
      <c r="P337" s="39">
        <f t="shared" si="126"/>
        <v>0</v>
      </c>
      <c r="Q337" s="65">
        <f t="shared" si="127"/>
        <v>3395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>
        <v>232</v>
      </c>
      <c r="H338" s="43"/>
      <c r="I338" s="43"/>
      <c r="J338" s="34">
        <f t="shared" si="140"/>
        <v>232</v>
      </c>
      <c r="K338" s="55"/>
      <c r="L338" s="43"/>
      <c r="M338" s="34">
        <f t="shared" si="135"/>
        <v>0</v>
      </c>
      <c r="N338" s="55"/>
      <c r="O338" s="43"/>
      <c r="P338" s="33">
        <f t="shared" si="126"/>
        <v>0</v>
      </c>
      <c r="Q338" s="64">
        <f t="shared" si="127"/>
        <v>232</v>
      </c>
      <c r="R338" s="88"/>
    </row>
    <row r="339" spans="1:18" x14ac:dyDescent="0.3">
      <c r="A339" s="110"/>
      <c r="B339" s="111" t="s">
        <v>237</v>
      </c>
      <c r="C339" s="122" t="s">
        <v>238</v>
      </c>
      <c r="D339" s="36"/>
      <c r="E339" s="37">
        <v>0</v>
      </c>
      <c r="F339" s="38">
        <v>0</v>
      </c>
      <c r="G339" s="94">
        <v>14000</v>
      </c>
      <c r="H339" s="38">
        <v>0</v>
      </c>
      <c r="I339" s="38">
        <v>0</v>
      </c>
      <c r="J339" s="40">
        <f t="shared" si="140"/>
        <v>14000</v>
      </c>
      <c r="K339" s="44">
        <v>0</v>
      </c>
      <c r="L339" s="38">
        <v>0</v>
      </c>
      <c r="M339" s="40">
        <f t="shared" si="135"/>
        <v>0</v>
      </c>
      <c r="N339" s="44">
        <v>0</v>
      </c>
      <c r="O339" s="38">
        <v>0</v>
      </c>
      <c r="P339" s="39">
        <f t="shared" si="126"/>
        <v>0</v>
      </c>
      <c r="Q339" s="65">
        <f t="shared" si="127"/>
        <v>14000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>
        <v>839.75</v>
      </c>
      <c r="H340" s="43"/>
      <c r="I340" s="43"/>
      <c r="J340" s="34">
        <f t="shared" si="140"/>
        <v>839.75</v>
      </c>
      <c r="K340" s="55"/>
      <c r="L340" s="43"/>
      <c r="M340" s="34">
        <f t="shared" si="135"/>
        <v>0</v>
      </c>
      <c r="N340" s="55"/>
      <c r="O340" s="43"/>
      <c r="P340" s="33">
        <f t="shared" si="126"/>
        <v>0</v>
      </c>
      <c r="Q340" s="64">
        <f t="shared" si="127"/>
        <v>839.75</v>
      </c>
      <c r="R340" s="88"/>
    </row>
    <row r="341" spans="1:18" hidden="1" x14ac:dyDescent="0.3">
      <c r="A341" s="110"/>
      <c r="B341" s="111" t="s">
        <v>239</v>
      </c>
      <c r="C341" s="122" t="s">
        <v>240</v>
      </c>
      <c r="D341" s="36"/>
      <c r="E341" s="37">
        <v>0</v>
      </c>
      <c r="F341" s="38">
        <v>0</v>
      </c>
      <c r="G341" s="94">
        <v>0</v>
      </c>
      <c r="H341" s="38">
        <v>0</v>
      </c>
      <c r="I341" s="38">
        <v>0</v>
      </c>
      <c r="J341" s="40">
        <f t="shared" si="140"/>
        <v>0</v>
      </c>
      <c r="K341" s="44">
        <v>0</v>
      </c>
      <c r="L341" s="38">
        <v>0</v>
      </c>
      <c r="M341" s="40">
        <f t="shared" si="135"/>
        <v>0</v>
      </c>
      <c r="N341" s="44">
        <v>0</v>
      </c>
      <c r="O341" s="38">
        <v>0</v>
      </c>
      <c r="P341" s="39">
        <f t="shared" si="126"/>
        <v>0</v>
      </c>
      <c r="Q341" s="65">
        <f t="shared" si="127"/>
        <v>0</v>
      </c>
      <c r="R341" s="88"/>
    </row>
    <row r="342" spans="1:18" hidden="1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40"/>
        <v>0</v>
      </c>
      <c r="K342" s="55"/>
      <c r="L342" s="43"/>
      <c r="M342" s="34">
        <f t="shared" si="135"/>
        <v>0</v>
      </c>
      <c r="N342" s="55"/>
      <c r="O342" s="43"/>
      <c r="P342" s="33">
        <f t="shared" si="126"/>
        <v>0</v>
      </c>
      <c r="Q342" s="64">
        <f t="shared" si="127"/>
        <v>0</v>
      </c>
      <c r="R342" s="88"/>
    </row>
    <row r="343" spans="1:18" x14ac:dyDescent="0.3">
      <c r="A343" s="110"/>
      <c r="B343" s="111" t="s">
        <v>241</v>
      </c>
      <c r="C343" s="122" t="s">
        <v>242</v>
      </c>
      <c r="D343" s="36"/>
      <c r="E343" s="37">
        <v>0</v>
      </c>
      <c r="F343" s="38">
        <v>0</v>
      </c>
      <c r="G343" s="94">
        <v>1200</v>
      </c>
      <c r="H343" s="38">
        <v>0</v>
      </c>
      <c r="I343" s="38">
        <v>0</v>
      </c>
      <c r="J343" s="40">
        <f t="shared" si="140"/>
        <v>1200</v>
      </c>
      <c r="K343" s="44">
        <v>0</v>
      </c>
      <c r="L343" s="38">
        <v>0</v>
      </c>
      <c r="M343" s="40">
        <f t="shared" si="135"/>
        <v>0</v>
      </c>
      <c r="N343" s="44">
        <v>0</v>
      </c>
      <c r="O343" s="38">
        <v>0</v>
      </c>
      <c r="P343" s="39">
        <f t="shared" si="126"/>
        <v>0</v>
      </c>
      <c r="Q343" s="65">
        <f t="shared" si="127"/>
        <v>1200</v>
      </c>
      <c r="R343" s="88"/>
    </row>
    <row r="344" spans="1:18" x14ac:dyDescent="0.3">
      <c r="A344" s="110"/>
      <c r="B344" s="111"/>
      <c r="C344" s="122"/>
      <c r="D344" s="36"/>
      <c r="E344" s="42"/>
      <c r="F344" s="43"/>
      <c r="G344" s="43">
        <v>959.45</v>
      </c>
      <c r="H344" s="43"/>
      <c r="I344" s="43"/>
      <c r="J344" s="34">
        <f t="shared" si="140"/>
        <v>959.45</v>
      </c>
      <c r="K344" s="55"/>
      <c r="L344" s="43"/>
      <c r="M344" s="34">
        <f t="shared" si="135"/>
        <v>0</v>
      </c>
      <c r="N344" s="55"/>
      <c r="O344" s="43"/>
      <c r="P344" s="33">
        <f t="shared" si="126"/>
        <v>0</v>
      </c>
      <c r="Q344" s="64">
        <f t="shared" si="127"/>
        <v>959.45</v>
      </c>
      <c r="R344" s="88"/>
    </row>
    <row r="345" spans="1:18" x14ac:dyDescent="0.3">
      <c r="A345" s="110" t="s">
        <v>198</v>
      </c>
      <c r="B345" s="111"/>
      <c r="C345" s="122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40"/>
        <v>10152</v>
      </c>
      <c r="K345" s="44">
        <v>0</v>
      </c>
      <c r="L345" s="38">
        <v>0</v>
      </c>
      <c r="M345" s="40">
        <f t="shared" si="135"/>
        <v>0</v>
      </c>
      <c r="N345" s="44">
        <v>0</v>
      </c>
      <c r="O345" s="38">
        <v>0</v>
      </c>
      <c r="P345" s="39">
        <f t="shared" si="126"/>
        <v>0</v>
      </c>
      <c r="Q345" s="65">
        <f t="shared" si="127"/>
        <v>10152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>
        <v>0</v>
      </c>
      <c r="I346" s="43"/>
      <c r="J346" s="34">
        <f t="shared" si="140"/>
        <v>0</v>
      </c>
      <c r="K346" s="55"/>
      <c r="L346" s="43"/>
      <c r="M346" s="34">
        <f t="shared" si="135"/>
        <v>0</v>
      </c>
      <c r="N346" s="55"/>
      <c r="O346" s="43"/>
      <c r="P346" s="33">
        <f t="shared" si="126"/>
        <v>0</v>
      </c>
      <c r="Q346" s="64">
        <f t="shared" si="127"/>
        <v>0</v>
      </c>
      <c r="R346" s="88"/>
    </row>
    <row r="347" spans="1:18" x14ac:dyDescent="0.3">
      <c r="A347" s="110" t="s">
        <v>198</v>
      </c>
      <c r="B347" s="111"/>
      <c r="C347" s="122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40"/>
        <v>989</v>
      </c>
      <c r="K347" s="44">
        <v>0</v>
      </c>
      <c r="L347" s="38">
        <v>0</v>
      </c>
      <c r="M347" s="40">
        <f t="shared" si="135"/>
        <v>0</v>
      </c>
      <c r="N347" s="44">
        <v>0</v>
      </c>
      <c r="O347" s="38">
        <v>0</v>
      </c>
      <c r="P347" s="39">
        <f t="shared" si="126"/>
        <v>0</v>
      </c>
      <c r="Q347" s="65">
        <f t="shared" si="127"/>
        <v>989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>
        <v>200.92</v>
      </c>
      <c r="I348" s="43"/>
      <c r="J348" s="34">
        <f t="shared" si="140"/>
        <v>200.92</v>
      </c>
      <c r="K348" s="55"/>
      <c r="L348" s="43"/>
      <c r="M348" s="34">
        <f t="shared" si="135"/>
        <v>0</v>
      </c>
      <c r="N348" s="55"/>
      <c r="O348" s="43"/>
      <c r="P348" s="33">
        <f t="shared" si="126"/>
        <v>0</v>
      </c>
      <c r="Q348" s="64">
        <f t="shared" si="127"/>
        <v>200.92</v>
      </c>
      <c r="R348" s="88"/>
    </row>
    <row r="349" spans="1:18" hidden="1" x14ac:dyDescent="0.3">
      <c r="A349" s="110" t="s">
        <v>198</v>
      </c>
      <c r="B349" s="111"/>
      <c r="C349" s="122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48">SUM(E349:I349)</f>
        <v>0</v>
      </c>
      <c r="K349" s="44">
        <v>0</v>
      </c>
      <c r="L349" s="38">
        <v>0</v>
      </c>
      <c r="M349" s="40">
        <f t="shared" ref="M349" si="149">SUM(K349:L349)</f>
        <v>0</v>
      </c>
      <c r="N349" s="44">
        <v>0</v>
      </c>
      <c r="O349" s="38">
        <v>0</v>
      </c>
      <c r="P349" s="39">
        <f t="shared" ref="P349" si="150">SUM(N349:O349)</f>
        <v>0</v>
      </c>
      <c r="Q349" s="65">
        <f t="shared" ref="Q349:Q350" si="151">P349+M349+J349</f>
        <v>0</v>
      </c>
      <c r="R349" s="88"/>
    </row>
    <row r="350" spans="1:18" ht="14.4" hidden="1" thickBot="1" x14ac:dyDescent="0.35">
      <c r="A350" s="120"/>
      <c r="B350" s="121"/>
      <c r="C350" s="123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51"/>
        <v>0</v>
      </c>
      <c r="R350" s="88"/>
    </row>
  </sheetData>
  <sheetProtection sheet="1" objects="1" scenarios="1"/>
  <mergeCells count="555">
    <mergeCell ref="R89:R90"/>
    <mergeCell ref="R78:R79"/>
    <mergeCell ref="R66:R67"/>
    <mergeCell ref="R49:R50"/>
    <mergeCell ref="R16:R17"/>
    <mergeCell ref="A313:A314"/>
    <mergeCell ref="B313:B314"/>
    <mergeCell ref="C313:C314"/>
    <mergeCell ref="R280:R281"/>
    <mergeCell ref="R274:R275"/>
    <mergeCell ref="R251:R252"/>
    <mergeCell ref="R206:R207"/>
    <mergeCell ref="R189:R190"/>
    <mergeCell ref="R161:R162"/>
    <mergeCell ref="R150:R151"/>
    <mergeCell ref="R126:R127"/>
    <mergeCell ref="R118:R119"/>
    <mergeCell ref="A130:A131"/>
    <mergeCell ref="B130:B131"/>
    <mergeCell ref="C130:C131"/>
    <mergeCell ref="A307:A308"/>
    <mergeCell ref="B307:B308"/>
    <mergeCell ref="C307:C308"/>
    <mergeCell ref="A309:A310"/>
    <mergeCell ref="A349:A350"/>
    <mergeCell ref="B349:B350"/>
    <mergeCell ref="C349:C350"/>
    <mergeCell ref="A345:A346"/>
    <mergeCell ref="B345:B346"/>
    <mergeCell ref="C345:C346"/>
    <mergeCell ref="A347:A348"/>
    <mergeCell ref="B347:B348"/>
    <mergeCell ref="C347:C348"/>
    <mergeCell ref="A341:A342"/>
    <mergeCell ref="B341:B342"/>
    <mergeCell ref="C341:C342"/>
    <mergeCell ref="A343:A344"/>
    <mergeCell ref="B343:B344"/>
    <mergeCell ref="C343:C344"/>
    <mergeCell ref="A337:A338"/>
    <mergeCell ref="B337:B338"/>
    <mergeCell ref="C337:C338"/>
    <mergeCell ref="A339:A340"/>
    <mergeCell ref="B339:B340"/>
    <mergeCell ref="C339:C340"/>
    <mergeCell ref="A333:A334"/>
    <mergeCell ref="B333:B334"/>
    <mergeCell ref="C333:C33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25:A326"/>
    <mergeCell ref="B325:B326"/>
    <mergeCell ref="C325:C326"/>
    <mergeCell ref="A327:A328"/>
    <mergeCell ref="B327:B328"/>
    <mergeCell ref="C327:C328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1:A312"/>
    <mergeCell ref="B311:B312"/>
    <mergeCell ref="C311:C312"/>
    <mergeCell ref="A315:A316"/>
    <mergeCell ref="B315:B316"/>
    <mergeCell ref="C315:C316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D289:D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6:A287"/>
    <mergeCell ref="B286:B287"/>
    <mergeCell ref="C286:C287"/>
    <mergeCell ref="A289:B290"/>
    <mergeCell ref="C289:C290"/>
    <mergeCell ref="A280:A281"/>
    <mergeCell ref="B280:B281"/>
    <mergeCell ref="C280:C281"/>
    <mergeCell ref="A282:A283"/>
    <mergeCell ref="B282:B283"/>
    <mergeCell ref="A284:A285"/>
    <mergeCell ref="B284:B285"/>
    <mergeCell ref="C282:C283"/>
    <mergeCell ref="C284:C285"/>
    <mergeCell ref="A276:A277"/>
    <mergeCell ref="B276:B277"/>
    <mergeCell ref="C276:C277"/>
    <mergeCell ref="A278:A279"/>
    <mergeCell ref="B278:B279"/>
    <mergeCell ref="C278:C279"/>
    <mergeCell ref="A272:A273"/>
    <mergeCell ref="B272:B273"/>
    <mergeCell ref="C272:C273"/>
    <mergeCell ref="A274:A275"/>
    <mergeCell ref="B274:B275"/>
    <mergeCell ref="C274:C275"/>
    <mergeCell ref="A268:B269"/>
    <mergeCell ref="C268:C269"/>
    <mergeCell ref="D268:D269"/>
    <mergeCell ref="A270:A271"/>
    <mergeCell ref="B270:B271"/>
    <mergeCell ref="C270:C271"/>
    <mergeCell ref="D270:D271"/>
    <mergeCell ref="A261:A262"/>
    <mergeCell ref="B261:B262"/>
    <mergeCell ref="C261:C262"/>
    <mergeCell ref="A265:A266"/>
    <mergeCell ref="B265:B266"/>
    <mergeCell ref="C265:C266"/>
    <mergeCell ref="A263:A264"/>
    <mergeCell ref="B263:B264"/>
    <mergeCell ref="C263:C264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55:A256"/>
    <mergeCell ref="B255:B256"/>
    <mergeCell ref="C255:C256"/>
    <mergeCell ref="A249:A250"/>
    <mergeCell ref="B249:B250"/>
    <mergeCell ref="C249:C250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40:A241"/>
    <mergeCell ref="B240:B241"/>
    <mergeCell ref="C240:C241"/>
    <mergeCell ref="A243:B244"/>
    <mergeCell ref="C243:C244"/>
    <mergeCell ref="A236:A237"/>
    <mergeCell ref="B236:B237"/>
    <mergeCell ref="C236:C237"/>
    <mergeCell ref="A238:A239"/>
    <mergeCell ref="B238:B239"/>
    <mergeCell ref="C238:C239"/>
    <mergeCell ref="A230:A231"/>
    <mergeCell ref="B230:B231"/>
    <mergeCell ref="C230:C231"/>
    <mergeCell ref="A234:A235"/>
    <mergeCell ref="B234:B235"/>
    <mergeCell ref="C234:C235"/>
    <mergeCell ref="A226:A227"/>
    <mergeCell ref="B226:B227"/>
    <mergeCell ref="C226:C227"/>
    <mergeCell ref="A228:A229"/>
    <mergeCell ref="B228:B229"/>
    <mergeCell ref="C228:C229"/>
    <mergeCell ref="A232:A233"/>
    <mergeCell ref="B232:B233"/>
    <mergeCell ref="C232:C233"/>
    <mergeCell ref="A220:A221"/>
    <mergeCell ref="B220:B221"/>
    <mergeCell ref="C220:C221"/>
    <mergeCell ref="A224:A225"/>
    <mergeCell ref="B224:B225"/>
    <mergeCell ref="C224:C225"/>
    <mergeCell ref="A212:A213"/>
    <mergeCell ref="B212:B213"/>
    <mergeCell ref="C212:C213"/>
    <mergeCell ref="A216:A217"/>
    <mergeCell ref="B216:B217"/>
    <mergeCell ref="C216:C217"/>
    <mergeCell ref="A218:A219"/>
    <mergeCell ref="B218:B219"/>
    <mergeCell ref="C218:C219"/>
    <mergeCell ref="A214:A215"/>
    <mergeCell ref="B214:B215"/>
    <mergeCell ref="C214:C215"/>
    <mergeCell ref="A222:A223"/>
    <mergeCell ref="B222:B223"/>
    <mergeCell ref="C222:C223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02:A203"/>
    <mergeCell ref="B202:B203"/>
    <mergeCell ref="C202:C203"/>
    <mergeCell ref="A191:A192"/>
    <mergeCell ref="B191:B192"/>
    <mergeCell ref="C191:C192"/>
    <mergeCell ref="A194:B195"/>
    <mergeCell ref="C194:C195"/>
    <mergeCell ref="A208:A209"/>
    <mergeCell ref="B208:B209"/>
    <mergeCell ref="C208:C209"/>
    <mergeCell ref="C198:C199"/>
    <mergeCell ref="C200:C201"/>
    <mergeCell ref="A198:A199"/>
    <mergeCell ref="A200:A201"/>
    <mergeCell ref="B198:B199"/>
    <mergeCell ref="B200:B201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96:A197"/>
    <mergeCell ref="B196:B197"/>
    <mergeCell ref="C196:C197"/>
    <mergeCell ref="A187:A188"/>
    <mergeCell ref="B187:B188"/>
    <mergeCell ref="A189:A190"/>
    <mergeCell ref="B189:B190"/>
    <mergeCell ref="C189:C190"/>
    <mergeCell ref="D189:D190"/>
    <mergeCell ref="A185:A186"/>
    <mergeCell ref="B185:B186"/>
    <mergeCell ref="C185:C186"/>
    <mergeCell ref="D185:D18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3:A174"/>
    <mergeCell ref="B173:B174"/>
    <mergeCell ref="C173:C174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B139:B140"/>
    <mergeCell ref="A139:A140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6:C27"/>
    <mergeCell ref="A26:A27"/>
    <mergeCell ref="B26:B27"/>
    <mergeCell ref="A20:A21"/>
    <mergeCell ref="B20:B21"/>
    <mergeCell ref="C20:C21"/>
    <mergeCell ref="A22:A23"/>
    <mergeCell ref="B22:B23"/>
    <mergeCell ref="C22:C23"/>
    <mergeCell ref="C24:C25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C8:C9"/>
    <mergeCell ref="C10:C11"/>
    <mergeCell ref="D165:D166"/>
    <mergeCell ref="C156:C157"/>
    <mergeCell ref="D173:D174"/>
    <mergeCell ref="C139:C140"/>
    <mergeCell ref="C165:C166"/>
    <mergeCell ref="K2:K3"/>
    <mergeCell ref="L2:L3"/>
    <mergeCell ref="D243:D244"/>
    <mergeCell ref="D22:D23"/>
    <mergeCell ref="D39:D40"/>
    <mergeCell ref="D28:D29"/>
    <mergeCell ref="D191:D192"/>
    <mergeCell ref="D228:D229"/>
    <mergeCell ref="D194:D195"/>
    <mergeCell ref="D141:D142"/>
    <mergeCell ref="C141:C142"/>
    <mergeCell ref="C187:C188"/>
    <mergeCell ref="D187:D188"/>
    <mergeCell ref="C152:C153"/>
    <mergeCell ref="Q1:Q2"/>
    <mergeCell ref="E2:E3"/>
    <mergeCell ref="F2:F3"/>
    <mergeCell ref="G2:G3"/>
    <mergeCell ref="H2:H3"/>
    <mergeCell ref="I2:I3"/>
    <mergeCell ref="A8:A9"/>
    <mergeCell ref="B8:B9"/>
    <mergeCell ref="A10:A11"/>
    <mergeCell ref="B10:B11"/>
    <mergeCell ref="P2:P3"/>
    <mergeCell ref="A4:B5"/>
    <mergeCell ref="C4:C5"/>
    <mergeCell ref="A6:B7"/>
    <mergeCell ref="C6:C7"/>
    <mergeCell ref="D6:D7"/>
    <mergeCell ref="J2:J3"/>
    <mergeCell ref="D139:D140"/>
    <mergeCell ref="D8:D9"/>
    <mergeCell ref="D36:D37"/>
    <mergeCell ref="C89:C90"/>
    <mergeCell ref="D116:D117"/>
    <mergeCell ref="D135:D136"/>
    <mergeCell ref="A179:A180"/>
    <mergeCell ref="B179:B180"/>
    <mergeCell ref="C179:C180"/>
    <mergeCell ref="D179:D180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A165:A166"/>
    <mergeCell ref="B165:B166"/>
    <mergeCell ref="A148:B149"/>
    <mergeCell ref="C148:C149"/>
    <mergeCell ref="D148:D149"/>
    <mergeCell ref="A154:A155"/>
    <mergeCell ref="B154:B155"/>
    <mergeCell ref="C154:C155"/>
    <mergeCell ref="A156:A157"/>
    <mergeCell ref="B156:B157"/>
    <mergeCell ref="A159:B160"/>
    <mergeCell ref="C159:C160"/>
    <mergeCell ref="D159:D160"/>
    <mergeCell ref="A161:A162"/>
    <mergeCell ref="B161:B162"/>
    <mergeCell ref="C161:C162"/>
    <mergeCell ref="A163:A164"/>
    <mergeCell ref="B163:B164"/>
    <mergeCell ref="C163:C164"/>
    <mergeCell ref="A150:A151"/>
    <mergeCell ref="B150:B151"/>
    <mergeCell ref="C150:C151"/>
    <mergeCell ref="A152:A153"/>
    <mergeCell ref="B152:B15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52"/>
  <sheetViews>
    <sheetView workbookViewId="0">
      <pane xSplit="3" ySplit="3" topLeftCell="D162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52"/>
  <sheetViews>
    <sheetView workbookViewId="0">
      <pane ySplit="5" topLeftCell="A6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52"/>
  <sheetViews>
    <sheetView workbookViewId="0">
      <pane ySplit="3" topLeftCell="A208" activePane="bottomLeft" state="frozen"/>
      <selection pane="bottomLeft" activeCell="G225" sqref="G22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7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7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>
        <v>0</v>
      </c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R282:R283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B234:B235"/>
    <mergeCell ref="C234:C235"/>
    <mergeCell ref="D230:D231"/>
    <mergeCell ref="A255:A256"/>
    <mergeCell ref="B255:B256"/>
    <mergeCell ref="C255:C256"/>
    <mergeCell ref="A257:A258"/>
    <mergeCell ref="B257:B258"/>
    <mergeCell ref="C257:C258"/>
    <mergeCell ref="A198:A199"/>
    <mergeCell ref="B198:B199"/>
    <mergeCell ref="C198:C199"/>
    <mergeCell ref="A200:A201"/>
    <mergeCell ref="B200:B201"/>
    <mergeCell ref="C200:C201"/>
    <mergeCell ref="A230:A231"/>
    <mergeCell ref="B230:B231"/>
    <mergeCell ref="C230:C231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R16:R17"/>
    <mergeCell ref="R68:R69"/>
    <mergeCell ref="R80:R81"/>
    <mergeCell ref="R152:R153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143:A144"/>
    <mergeCell ref="B143:B144"/>
    <mergeCell ref="C143:C144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B288:B289"/>
    <mergeCell ref="C288:C289"/>
    <mergeCell ref="A291:B292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32:A233"/>
    <mergeCell ref="B232:B233"/>
    <mergeCell ref="C232:C233"/>
    <mergeCell ref="A234:A235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B141:B142"/>
    <mergeCell ref="C141:C142"/>
    <mergeCell ref="D141:D142"/>
    <mergeCell ref="C137:C138"/>
    <mergeCell ref="A139:A140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D111:D112"/>
    <mergeCell ref="A115:A116"/>
    <mergeCell ref="B115:B116"/>
    <mergeCell ref="C115:C116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C111:C112"/>
    <mergeCell ref="A111:B112"/>
    <mergeCell ref="A84:A85"/>
    <mergeCell ref="B84:B85"/>
    <mergeCell ref="C84:C85"/>
    <mergeCell ref="C87:C88"/>
    <mergeCell ref="A89:A90"/>
    <mergeCell ref="B89:B90"/>
    <mergeCell ref="C89:C90"/>
    <mergeCell ref="A82:A83"/>
    <mergeCell ref="B82:B83"/>
    <mergeCell ref="C82:C83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70:A71"/>
    <mergeCell ref="B70:B71"/>
    <mergeCell ref="C70:C71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30:A33"/>
    <mergeCell ref="B30:B33"/>
    <mergeCell ref="C30:C33"/>
    <mergeCell ref="A36:A37"/>
    <mergeCell ref="B36:B37"/>
    <mergeCell ref="C36:C37"/>
    <mergeCell ref="A34:A35"/>
    <mergeCell ref="B34:B35"/>
    <mergeCell ref="C34:C35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A1:D3"/>
    <mergeCell ref="E1:J1"/>
    <mergeCell ref="K1:M1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P2:P3"/>
    <mergeCell ref="N2:N3"/>
    <mergeCell ref="O2:O3"/>
    <mergeCell ref="N1:P1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8:A39"/>
    <mergeCell ref="B38:B39"/>
    <mergeCell ref="C38:C39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53:A5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C98:C99"/>
    <mergeCell ref="A91:A92"/>
    <mergeCell ref="B91:B92"/>
    <mergeCell ref="C91:C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A141:A142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96:C197"/>
    <mergeCell ref="A189:A190"/>
    <mergeCell ref="B189:B190"/>
    <mergeCell ref="C189:C190"/>
    <mergeCell ref="A185:A186"/>
    <mergeCell ref="B185:B186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23:A324"/>
    <mergeCell ref="B323:B324"/>
    <mergeCell ref="C323:C324"/>
    <mergeCell ref="C291:C292"/>
    <mergeCell ref="A293:A294"/>
    <mergeCell ref="B293:B294"/>
    <mergeCell ref="C293:C294"/>
    <mergeCell ref="A280:A281"/>
    <mergeCell ref="B280:B281"/>
    <mergeCell ref="C280:C281"/>
    <mergeCell ref="A288:A28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1:AI350"/>
  <sheetViews>
    <sheetView workbookViewId="0">
      <pane xSplit="5" ySplit="5" topLeftCell="G6" activePane="bottomRight" state="frozen"/>
      <selection sqref="A1:XFD1048576"/>
      <selection pane="topRight" sqref="A1:XFD1048576"/>
      <selection pane="bottomLeft" sqref="A1:XFD1048576"/>
      <selection pane="bottomRight" activeCell="V2" sqref="V1:AB1048576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12.21875" style="83" customWidth="1"/>
    <col min="5" max="5" width="12.21875" style="84" customWidth="1"/>
    <col min="6" max="6" width="12.33203125" customWidth="1"/>
    <col min="7" max="7" width="12.21875" customWidth="1"/>
    <col min="8" max="8" width="10.5546875" hidden="1" customWidth="1"/>
    <col min="9" max="9" width="10.5546875" customWidth="1"/>
    <col min="10" max="27" width="10.5546875" hidden="1" customWidth="1"/>
    <col min="28" max="28" width="12.441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160" t="s">
        <v>299</v>
      </c>
      <c r="B1" s="160"/>
      <c r="C1" s="161"/>
      <c r="D1" s="194" t="s">
        <v>269</v>
      </c>
      <c r="E1" s="194" t="s">
        <v>270</v>
      </c>
      <c r="F1" s="67" t="s">
        <v>271</v>
      </c>
      <c r="G1" s="191" t="s">
        <v>272</v>
      </c>
      <c r="H1" s="191"/>
      <c r="I1" s="191" t="s">
        <v>273</v>
      </c>
      <c r="J1" s="191"/>
      <c r="K1" s="191" t="s">
        <v>274</v>
      </c>
      <c r="L1" s="191"/>
      <c r="M1" s="191" t="s">
        <v>275</v>
      </c>
      <c r="N1" s="191"/>
      <c r="O1" s="191" t="s">
        <v>276</v>
      </c>
      <c r="P1" s="191"/>
      <c r="Q1" s="191" t="s">
        <v>277</v>
      </c>
      <c r="R1" s="191"/>
      <c r="S1" s="191" t="s">
        <v>278</v>
      </c>
      <c r="T1" s="191"/>
      <c r="U1" s="191" t="s">
        <v>279</v>
      </c>
      <c r="V1" s="191"/>
      <c r="W1" s="191" t="s">
        <v>280</v>
      </c>
      <c r="X1" s="191"/>
      <c r="Y1" s="191" t="s">
        <v>281</v>
      </c>
      <c r="Z1" s="191"/>
      <c r="AA1" s="90" t="s">
        <v>282</v>
      </c>
      <c r="AB1" s="172" t="s">
        <v>301</v>
      </c>
      <c r="AC1" s="68"/>
      <c r="AD1" s="69"/>
    </row>
    <row r="2" spans="1:30" ht="13.8" customHeight="1" x14ac:dyDescent="0.3">
      <c r="A2" s="160"/>
      <c r="B2" s="160"/>
      <c r="C2" s="161"/>
      <c r="D2" s="195"/>
      <c r="E2" s="195"/>
      <c r="F2" s="192" t="s">
        <v>283</v>
      </c>
      <c r="G2" s="172" t="s">
        <v>283</v>
      </c>
      <c r="H2" s="70"/>
      <c r="I2" s="172" t="s">
        <v>283</v>
      </c>
      <c r="J2" s="70"/>
      <c r="K2" s="172" t="s">
        <v>283</v>
      </c>
      <c r="L2" s="70"/>
      <c r="M2" s="172" t="s">
        <v>283</v>
      </c>
      <c r="N2" s="70"/>
      <c r="O2" s="172" t="s">
        <v>283</v>
      </c>
      <c r="P2" s="70"/>
      <c r="Q2" s="172" t="s">
        <v>283</v>
      </c>
      <c r="R2" s="70"/>
      <c r="S2" s="172" t="s">
        <v>283</v>
      </c>
      <c r="T2" s="70"/>
      <c r="U2" s="172" t="s">
        <v>283</v>
      </c>
      <c r="V2" s="70"/>
      <c r="W2" s="172" t="s">
        <v>283</v>
      </c>
      <c r="X2" s="70"/>
      <c r="Y2" s="172" t="s">
        <v>283</v>
      </c>
      <c r="Z2" s="70"/>
      <c r="AA2" s="172" t="s">
        <v>283</v>
      </c>
      <c r="AB2" s="172"/>
      <c r="AC2" s="71"/>
      <c r="AD2" s="71"/>
    </row>
    <row r="3" spans="1:30" ht="14.4" customHeight="1" thickBot="1" x14ac:dyDescent="0.35">
      <c r="A3" s="162"/>
      <c r="B3" s="162"/>
      <c r="C3" s="163"/>
      <c r="D3" s="196"/>
      <c r="E3" s="196"/>
      <c r="F3" s="193"/>
      <c r="G3" s="176"/>
      <c r="H3" s="108" t="s">
        <v>284</v>
      </c>
      <c r="I3" s="176"/>
      <c r="J3" s="72" t="s">
        <v>284</v>
      </c>
      <c r="K3" s="176"/>
      <c r="L3" s="72" t="s">
        <v>284</v>
      </c>
      <c r="M3" s="176"/>
      <c r="N3" s="72" t="s">
        <v>284</v>
      </c>
      <c r="O3" s="176"/>
      <c r="P3" s="72" t="s">
        <v>284</v>
      </c>
      <c r="Q3" s="176"/>
      <c r="R3" s="72" t="s">
        <v>284</v>
      </c>
      <c r="S3" s="176"/>
      <c r="T3" s="72" t="s">
        <v>284</v>
      </c>
      <c r="U3" s="176"/>
      <c r="V3" s="72" t="s">
        <v>284</v>
      </c>
      <c r="W3" s="176"/>
      <c r="X3" s="72" t="s">
        <v>284</v>
      </c>
      <c r="Y3" s="176"/>
      <c r="Z3" s="72" t="s">
        <v>284</v>
      </c>
      <c r="AA3" s="176"/>
      <c r="AB3" s="172"/>
      <c r="AC3" s="73"/>
      <c r="AD3" s="74"/>
    </row>
    <row r="4" spans="1:30" s="75" customFormat="1" ht="14.4" customHeight="1" x14ac:dyDescent="0.3">
      <c r="A4" s="139" t="s">
        <v>303</v>
      </c>
      <c r="B4" s="140"/>
      <c r="C4" s="116" t="s">
        <v>6</v>
      </c>
      <c r="D4" s="177">
        <f>D6+D41+D60+D87+D98+D111+D118+D137+D150+D161+D196+D245+D270+D291</f>
        <v>3689867</v>
      </c>
      <c r="E4" s="177">
        <f>E6+E41+E60+E87+E98+E111+E118+E137+E150+E161+E196+E245+E270+E291</f>
        <v>3549755</v>
      </c>
      <c r="F4" s="179">
        <f>I.!$Q5</f>
        <v>172525.57000000004</v>
      </c>
      <c r="G4" s="181">
        <f>H4-F4</f>
        <v>191652.4199999999</v>
      </c>
      <c r="H4" s="197">
        <f>II.!$Q5</f>
        <v>364177.98999999993</v>
      </c>
      <c r="I4" s="181">
        <f>J4-H4</f>
        <v>171506.57000000012</v>
      </c>
      <c r="J4" s="181">
        <f>III.!$Q5</f>
        <v>535684.56000000006</v>
      </c>
      <c r="K4" s="181">
        <f>L4-J4</f>
        <v>-535684.56000000006</v>
      </c>
      <c r="L4" s="181">
        <f>IV.!$Q5</f>
        <v>0</v>
      </c>
      <c r="M4" s="181">
        <f>N4-L4</f>
        <v>0</v>
      </c>
      <c r="N4" s="181">
        <f>V.!$Q5</f>
        <v>0</v>
      </c>
      <c r="O4" s="181">
        <f>P4-N4</f>
        <v>0</v>
      </c>
      <c r="P4" s="181">
        <f>VI.!$Q5</f>
        <v>0</v>
      </c>
      <c r="Q4" s="181">
        <f>R4-P4</f>
        <v>0</v>
      </c>
      <c r="R4" s="181">
        <f>VII.!$Q5</f>
        <v>0</v>
      </c>
      <c r="S4" s="181">
        <f>T4-R4</f>
        <v>0</v>
      </c>
      <c r="T4" s="181">
        <f>VIII.!$Q5</f>
        <v>0</v>
      </c>
      <c r="U4" s="181">
        <f>V4-T4</f>
        <v>0</v>
      </c>
      <c r="V4" s="181">
        <f>IX.!$Q5</f>
        <v>0</v>
      </c>
      <c r="W4" s="181">
        <f>X4-V4</f>
        <v>0</v>
      </c>
      <c r="X4" s="181">
        <f>X.!$Q5</f>
        <v>0</v>
      </c>
      <c r="Y4" s="181">
        <f>Z4-X4</f>
        <v>0</v>
      </c>
      <c r="Z4" s="181">
        <f>XI.!$Q5</f>
        <v>0</v>
      </c>
      <c r="AA4" s="181">
        <f>AB4-Z4</f>
        <v>0</v>
      </c>
      <c r="AB4" s="183">
        <f>XII.!$Q5</f>
        <v>0</v>
      </c>
      <c r="AC4" s="69"/>
      <c r="AD4" s="69"/>
    </row>
    <row r="5" spans="1:30" s="75" customFormat="1" ht="15" customHeight="1" thickBot="1" x14ac:dyDescent="0.35">
      <c r="A5" s="141"/>
      <c r="B5" s="142"/>
      <c r="C5" s="117"/>
      <c r="D5" s="178"/>
      <c r="E5" s="178"/>
      <c r="F5" s="180"/>
      <c r="G5" s="182"/>
      <c r="H5" s="198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69"/>
      <c r="AD5" s="69"/>
    </row>
    <row r="6" spans="1:30" s="75" customFormat="1" ht="14.4" customHeight="1" x14ac:dyDescent="0.3">
      <c r="A6" s="112" t="s">
        <v>8</v>
      </c>
      <c r="B6" s="113"/>
      <c r="C6" s="116" t="s">
        <v>9</v>
      </c>
      <c r="D6" s="184">
        <f>D8+D14+D16+D18+D20+D22+D38</f>
        <v>135148</v>
      </c>
      <c r="E6" s="184">
        <f>E8+E14+E16+E18+E20+E22+E38</f>
        <v>132148</v>
      </c>
      <c r="F6" s="179">
        <f>I.!$Q7</f>
        <v>7528.56</v>
      </c>
      <c r="G6" s="187">
        <f>H6-F6</f>
        <v>5496.1499999999987</v>
      </c>
      <c r="H6" s="189">
        <f>II.!$Q7</f>
        <v>13024.71</v>
      </c>
      <c r="I6" s="187">
        <f>J6-H6</f>
        <v>4638.5099999999984</v>
      </c>
      <c r="J6" s="187">
        <f>III.!$Q7</f>
        <v>17663.219999999998</v>
      </c>
      <c r="K6" s="187">
        <f>L6-J6</f>
        <v>-17663.219999999998</v>
      </c>
      <c r="L6" s="187">
        <f>IV.!$Q7</f>
        <v>0</v>
      </c>
      <c r="M6" s="187">
        <f>N6-L6</f>
        <v>0</v>
      </c>
      <c r="N6" s="187">
        <f>V.!$Q7</f>
        <v>0</v>
      </c>
      <c r="O6" s="187">
        <f>P6-N6</f>
        <v>0</v>
      </c>
      <c r="P6" s="187">
        <f>VI.!$Q7</f>
        <v>0</v>
      </c>
      <c r="Q6" s="187">
        <f>R6-P6</f>
        <v>0</v>
      </c>
      <c r="R6" s="187">
        <f>VII.!$Q7</f>
        <v>0</v>
      </c>
      <c r="S6" s="187">
        <f>T6-R6</f>
        <v>0</v>
      </c>
      <c r="T6" s="187">
        <f>VIII.!$Q7</f>
        <v>0</v>
      </c>
      <c r="U6" s="187">
        <f>V6-T6</f>
        <v>0</v>
      </c>
      <c r="V6" s="187">
        <f>IX.!$Q7</f>
        <v>0</v>
      </c>
      <c r="W6" s="187">
        <f>X6-V6</f>
        <v>0</v>
      </c>
      <c r="X6" s="187">
        <f>X.!$Q7</f>
        <v>0</v>
      </c>
      <c r="Y6" s="187">
        <f>Z6-X6</f>
        <v>0</v>
      </c>
      <c r="Z6" s="187">
        <f>XI.!$Q7</f>
        <v>0</v>
      </c>
      <c r="AA6" s="187">
        <f>AB6-Z6</f>
        <v>0</v>
      </c>
      <c r="AB6" s="187">
        <f>XII.!$Q7</f>
        <v>0</v>
      </c>
    </row>
    <row r="7" spans="1:30" s="75" customFormat="1" ht="15" customHeight="1" thickBot="1" x14ac:dyDescent="0.35">
      <c r="A7" s="114"/>
      <c r="B7" s="115"/>
      <c r="C7" s="117"/>
      <c r="D7" s="185"/>
      <c r="E7" s="185"/>
      <c r="F7" s="186"/>
      <c r="G7" s="188"/>
      <c r="H7" s="190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</row>
    <row r="8" spans="1:30" ht="12.75" customHeight="1" x14ac:dyDescent="0.3">
      <c r="A8" s="130" t="s">
        <v>10</v>
      </c>
      <c r="B8" s="131"/>
      <c r="C8" s="132" t="str">
        <f>I.!C8</f>
        <v>Riadenie mesta</v>
      </c>
      <c r="D8" s="199">
        <f>XII.!Q8</f>
        <v>61532</v>
      </c>
      <c r="E8" s="199">
        <f>I.!Q8</f>
        <v>61532</v>
      </c>
      <c r="F8" s="200">
        <f>I.!$Q9</f>
        <v>5443.73</v>
      </c>
      <c r="G8" s="168">
        <f t="shared" ref="G8" si="0">H8-F8</f>
        <v>4504.3999999999996</v>
      </c>
      <c r="H8" s="175">
        <f>II.!$Q9</f>
        <v>9948.1299999999992</v>
      </c>
      <c r="I8" s="168">
        <f t="shared" ref="I8" si="1">J8-H8</f>
        <v>4315.51</v>
      </c>
      <c r="J8" s="168">
        <f>III.!$Q9</f>
        <v>14263.64</v>
      </c>
      <c r="K8" s="168">
        <f t="shared" ref="K8" si="2">L8-J8</f>
        <v>-14263.64</v>
      </c>
      <c r="L8" s="168">
        <f>IV.!$Q9</f>
        <v>0</v>
      </c>
      <c r="M8" s="168">
        <f t="shared" ref="M8" si="3">N8-L8</f>
        <v>0</v>
      </c>
      <c r="N8" s="168">
        <f>V.!$Q9</f>
        <v>0</v>
      </c>
      <c r="O8" s="168">
        <f t="shared" ref="O8" si="4">P8-N8</f>
        <v>0</v>
      </c>
      <c r="P8" s="168">
        <f>VI.!$Q9</f>
        <v>0</v>
      </c>
      <c r="Q8" s="168">
        <f t="shared" ref="Q8" si="5">R8-P8</f>
        <v>0</v>
      </c>
      <c r="R8" s="168">
        <f>VII.!$Q9</f>
        <v>0</v>
      </c>
      <c r="S8" s="168">
        <f t="shared" ref="S8" si="6">T8-R8</f>
        <v>0</v>
      </c>
      <c r="T8" s="168">
        <f>VIII.!$Q9</f>
        <v>0</v>
      </c>
      <c r="U8" s="168">
        <f t="shared" ref="U8" si="7">V8-T8</f>
        <v>0</v>
      </c>
      <c r="V8" s="168">
        <f>IX.!$Q9</f>
        <v>0</v>
      </c>
      <c r="W8" s="168">
        <f t="shared" ref="W8" si="8">X8-V8</f>
        <v>0</v>
      </c>
      <c r="X8" s="168">
        <f>X.!$Q9</f>
        <v>0</v>
      </c>
      <c r="Y8" s="168">
        <f t="shared" ref="Y8" si="9">Z8-X8</f>
        <v>0</v>
      </c>
      <c r="Z8" s="168">
        <f>XI.!$Q9</f>
        <v>0</v>
      </c>
      <c r="AA8" s="168">
        <f t="shared" ref="AA8" si="10">AB8-Z8</f>
        <v>0</v>
      </c>
      <c r="AB8" s="168">
        <f>XII.!$Q9</f>
        <v>0</v>
      </c>
    </row>
    <row r="9" spans="1:30" ht="13.5" customHeight="1" x14ac:dyDescent="0.3">
      <c r="A9" s="110"/>
      <c r="B9" s="111"/>
      <c r="C9" s="122"/>
      <c r="D9" s="165"/>
      <c r="E9" s="165"/>
      <c r="F9" s="166"/>
      <c r="G9" s="159"/>
      <c r="H9" s="168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:30" ht="12.75" customHeight="1" x14ac:dyDescent="0.3">
      <c r="A10" s="110"/>
      <c r="B10" s="111" t="s">
        <v>12</v>
      </c>
      <c r="C10" s="122" t="str">
        <f>I.!C10</f>
        <v>Výkon funkcie primátora</v>
      </c>
      <c r="D10" s="164">
        <f>XII.!Q10</f>
        <v>46037</v>
      </c>
      <c r="E10" s="164">
        <f>I.!Q10</f>
        <v>46037</v>
      </c>
      <c r="F10" s="166">
        <f>I.!$Q11</f>
        <v>3523.66</v>
      </c>
      <c r="G10" s="159">
        <f t="shared" ref="G10" si="11">H10-F10</f>
        <v>3856.6400000000003</v>
      </c>
      <c r="H10" s="167">
        <f>II.!$Q11</f>
        <v>7380.3</v>
      </c>
      <c r="I10" s="159">
        <f t="shared" ref="I10" si="12">J10-H10</f>
        <v>3646.2499999999991</v>
      </c>
      <c r="J10" s="159">
        <f>III.!$Q11</f>
        <v>11026.55</v>
      </c>
      <c r="K10" s="159">
        <f t="shared" ref="K10" si="13">L10-J10</f>
        <v>-11026.55</v>
      </c>
      <c r="L10" s="159">
        <f>IV.!$Q11</f>
        <v>0</v>
      </c>
      <c r="M10" s="159">
        <f t="shared" ref="M10" si="14">N10-L10</f>
        <v>0</v>
      </c>
      <c r="N10" s="159">
        <f>V.!$Q11</f>
        <v>0</v>
      </c>
      <c r="O10" s="159">
        <f t="shared" ref="O10" si="15">P10-N10</f>
        <v>0</v>
      </c>
      <c r="P10" s="159">
        <f>VI.!$Q11</f>
        <v>0</v>
      </c>
      <c r="Q10" s="159">
        <f t="shared" ref="Q10" si="16">R10-P10</f>
        <v>0</v>
      </c>
      <c r="R10" s="159">
        <f>VII.!$Q11</f>
        <v>0</v>
      </c>
      <c r="S10" s="159">
        <f t="shared" ref="S10" si="17">T10-R10</f>
        <v>0</v>
      </c>
      <c r="T10" s="159">
        <f>VIII.!$Q11</f>
        <v>0</v>
      </c>
      <c r="U10" s="159">
        <f t="shared" ref="U10" si="18">V10-T10</f>
        <v>0</v>
      </c>
      <c r="V10" s="159">
        <f>IX.!$Q11</f>
        <v>0</v>
      </c>
      <c r="W10" s="159">
        <f t="shared" ref="W10" si="19">X10-V10</f>
        <v>0</v>
      </c>
      <c r="X10" s="159">
        <f>X.!$Q11</f>
        <v>0</v>
      </c>
      <c r="Y10" s="159">
        <f t="shared" ref="Y10" si="20">Z10-X10</f>
        <v>0</v>
      </c>
      <c r="Z10" s="159">
        <f>XI.!$Q11</f>
        <v>0</v>
      </c>
      <c r="AA10" s="159">
        <f t="shared" ref="AA10" si="21">AB10-Z10</f>
        <v>0</v>
      </c>
      <c r="AB10" s="159">
        <f>XII.!$Q11</f>
        <v>0</v>
      </c>
    </row>
    <row r="11" spans="1:30" ht="13.5" customHeight="1" x14ac:dyDescent="0.3">
      <c r="A11" s="110"/>
      <c r="B11" s="111"/>
      <c r="C11" s="122"/>
      <c r="D11" s="165"/>
      <c r="E11" s="165"/>
      <c r="F11" s="166"/>
      <c r="G11" s="159"/>
      <c r="H11" s="168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30" ht="12.75" customHeight="1" x14ac:dyDescent="0.3">
      <c r="A12" s="110"/>
      <c r="B12" s="111" t="s">
        <v>14</v>
      </c>
      <c r="C12" s="122" t="str">
        <f>I.!C12</f>
        <v>Výkon samosprávnych orgánov mesta - odmeny poslancom</v>
      </c>
      <c r="D12" s="164">
        <f>XII.!Q12</f>
        <v>15495</v>
      </c>
      <c r="E12" s="164">
        <f>I.!Q12</f>
        <v>15495</v>
      </c>
      <c r="F12" s="166">
        <f>I.!$Q13</f>
        <v>1920.0700000000002</v>
      </c>
      <c r="G12" s="159">
        <f t="shared" ref="G12" si="22">H12-F12</f>
        <v>647.75999999999976</v>
      </c>
      <c r="H12" s="167">
        <f>II.!$Q13</f>
        <v>2567.83</v>
      </c>
      <c r="I12" s="159">
        <f t="shared" ref="I12" si="23">J12-H12</f>
        <v>669.26000000000022</v>
      </c>
      <c r="J12" s="159">
        <f>III.!$Q13</f>
        <v>3237.09</v>
      </c>
      <c r="K12" s="159">
        <f t="shared" ref="K12" si="24">L12-J12</f>
        <v>-3237.09</v>
      </c>
      <c r="L12" s="159">
        <f>IV.!$Q13</f>
        <v>0</v>
      </c>
      <c r="M12" s="159">
        <f t="shared" ref="M12" si="25">N12-L12</f>
        <v>0</v>
      </c>
      <c r="N12" s="159">
        <f>V.!$Q13</f>
        <v>0</v>
      </c>
      <c r="O12" s="159">
        <f t="shared" ref="O12" si="26">P12-N12</f>
        <v>0</v>
      </c>
      <c r="P12" s="159">
        <f>VI.!$Q13</f>
        <v>0</v>
      </c>
      <c r="Q12" s="159">
        <f t="shared" ref="Q12" si="27">R12-P12</f>
        <v>0</v>
      </c>
      <c r="R12" s="159">
        <f>VII.!$Q13</f>
        <v>0</v>
      </c>
      <c r="S12" s="159">
        <f t="shared" ref="S12" si="28">T12-R12</f>
        <v>0</v>
      </c>
      <c r="T12" s="159">
        <f>VIII.!$Q13</f>
        <v>0</v>
      </c>
      <c r="U12" s="159">
        <f t="shared" ref="U12" si="29">V12-T12</f>
        <v>0</v>
      </c>
      <c r="V12" s="159">
        <f>IX.!$Q13</f>
        <v>0</v>
      </c>
      <c r="W12" s="159">
        <f t="shared" ref="W12" si="30">X12-V12</f>
        <v>0</v>
      </c>
      <c r="X12" s="159">
        <f>X.!$Q13</f>
        <v>0</v>
      </c>
      <c r="Y12" s="159">
        <f t="shared" ref="Y12" si="31">Z12-X12</f>
        <v>0</v>
      </c>
      <c r="Z12" s="159">
        <f>XI.!$Q13</f>
        <v>0</v>
      </c>
      <c r="AA12" s="159">
        <f t="shared" ref="AA12" si="32">AB12-Z12</f>
        <v>0</v>
      </c>
      <c r="AB12" s="159">
        <f>XII.!$Q13</f>
        <v>0</v>
      </c>
    </row>
    <row r="13" spans="1:30" ht="13.5" customHeight="1" x14ac:dyDescent="0.3">
      <c r="A13" s="110"/>
      <c r="B13" s="111"/>
      <c r="C13" s="122"/>
      <c r="D13" s="165"/>
      <c r="E13" s="165"/>
      <c r="F13" s="166"/>
      <c r="G13" s="159"/>
      <c r="H13" s="168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30" ht="12.75" customHeight="1" x14ac:dyDescent="0.3">
      <c r="A14" s="110" t="s">
        <v>16</v>
      </c>
      <c r="B14" s="111"/>
      <c r="C14" s="122" t="str">
        <f>I.!C14</f>
        <v>Členstvo v organizáciach a združeniach - členské príspevky</v>
      </c>
      <c r="D14" s="164">
        <f>XII.!Q14</f>
        <v>2700</v>
      </c>
      <c r="E14" s="164">
        <f>I.!Q14</f>
        <v>2700</v>
      </c>
      <c r="F14" s="166">
        <f>I.!$Q15</f>
        <v>1047.95</v>
      </c>
      <c r="G14" s="159">
        <f t="shared" ref="G14" si="33">H14-F14</f>
        <v>957.77</v>
      </c>
      <c r="H14" s="167">
        <f>II.!$Q15</f>
        <v>2005.72</v>
      </c>
      <c r="I14" s="159">
        <f t="shared" ref="I14" si="34">J14-H14</f>
        <v>189.99999999999977</v>
      </c>
      <c r="J14" s="159">
        <f>III.!$Q15</f>
        <v>2195.7199999999998</v>
      </c>
      <c r="K14" s="159">
        <f t="shared" ref="K14" si="35">L14-J14</f>
        <v>-2195.7199999999998</v>
      </c>
      <c r="L14" s="159">
        <f>IV.!$Q15</f>
        <v>0</v>
      </c>
      <c r="M14" s="159">
        <f t="shared" ref="M14" si="36">N14-L14</f>
        <v>0</v>
      </c>
      <c r="N14" s="159">
        <f>V.!$Q15</f>
        <v>0</v>
      </c>
      <c r="O14" s="159">
        <f t="shared" ref="O14" si="37">P14-N14</f>
        <v>0</v>
      </c>
      <c r="P14" s="159">
        <f>VI.!$Q15</f>
        <v>0</v>
      </c>
      <c r="Q14" s="159">
        <f t="shared" ref="Q14" si="38">R14-P14</f>
        <v>0</v>
      </c>
      <c r="R14" s="159">
        <f>VII.!$Q15</f>
        <v>0</v>
      </c>
      <c r="S14" s="159">
        <f t="shared" ref="S14" si="39">T14-R14</f>
        <v>0</v>
      </c>
      <c r="T14" s="159">
        <f>VIII.!$Q15</f>
        <v>0</v>
      </c>
      <c r="U14" s="159">
        <f t="shared" ref="U14" si="40">V14-T14</f>
        <v>0</v>
      </c>
      <c r="V14" s="159">
        <f>IX.!$Q15</f>
        <v>0</v>
      </c>
      <c r="W14" s="159">
        <f t="shared" ref="W14" si="41">X14-V14</f>
        <v>0</v>
      </c>
      <c r="X14" s="159">
        <f>X.!$Q15</f>
        <v>0</v>
      </c>
      <c r="Y14" s="159">
        <f t="shared" ref="Y14" si="42">Z14-X14</f>
        <v>0</v>
      </c>
      <c r="Z14" s="159">
        <f>XI.!$Q15</f>
        <v>0</v>
      </c>
      <c r="AA14" s="159">
        <f t="shared" ref="AA14" si="43">AB14-Z14</f>
        <v>0</v>
      </c>
      <c r="AB14" s="159">
        <f>XII.!$Q15</f>
        <v>0</v>
      </c>
    </row>
    <row r="15" spans="1:30" ht="13.5" customHeight="1" x14ac:dyDescent="0.3">
      <c r="A15" s="110"/>
      <c r="B15" s="111"/>
      <c r="C15" s="122"/>
      <c r="D15" s="165"/>
      <c r="E15" s="165"/>
      <c r="F15" s="166"/>
      <c r="G15" s="159"/>
      <c r="H15" s="168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30" ht="12.75" customHeight="1" x14ac:dyDescent="0.3">
      <c r="A16" s="110" t="s">
        <v>19</v>
      </c>
      <c r="B16" s="111"/>
      <c r="C16" s="122" t="str">
        <f>I.!C16</f>
        <v>Občianskemu združeniu, nadácii a neinv.fondu</v>
      </c>
      <c r="D16" s="164">
        <f>XII.!Q16</f>
        <v>12020</v>
      </c>
      <c r="E16" s="164">
        <f>I.!Q16</f>
        <v>12020</v>
      </c>
      <c r="F16" s="166">
        <f>I.!$Q17</f>
        <v>0</v>
      </c>
      <c r="G16" s="159">
        <f t="shared" ref="G16" si="44">H16-F16</f>
        <v>0</v>
      </c>
      <c r="H16" s="167">
        <f>II.!$Q17</f>
        <v>0</v>
      </c>
      <c r="I16" s="159">
        <f t="shared" ref="I16" si="45">J16-H16</f>
        <v>0</v>
      </c>
      <c r="J16" s="159">
        <f>III.!$Q17</f>
        <v>0</v>
      </c>
      <c r="K16" s="159">
        <f t="shared" ref="K16" si="46">L16-J16</f>
        <v>0</v>
      </c>
      <c r="L16" s="159">
        <f>IV.!$Q17</f>
        <v>0</v>
      </c>
      <c r="M16" s="159">
        <f t="shared" ref="M16" si="47">N16-L16</f>
        <v>0</v>
      </c>
      <c r="N16" s="159">
        <f>V.!$Q17</f>
        <v>0</v>
      </c>
      <c r="O16" s="159">
        <f t="shared" ref="O16" si="48">P16-N16</f>
        <v>0</v>
      </c>
      <c r="P16" s="159">
        <f>VI.!$Q17</f>
        <v>0</v>
      </c>
      <c r="Q16" s="159">
        <f t="shared" ref="Q16" si="49">R16-P16</f>
        <v>0</v>
      </c>
      <c r="R16" s="159">
        <f>VII.!$Q17</f>
        <v>0</v>
      </c>
      <c r="S16" s="159">
        <f t="shared" ref="S16" si="50">T16-R16</f>
        <v>0</v>
      </c>
      <c r="T16" s="159">
        <f>VIII.!$Q17</f>
        <v>0</v>
      </c>
      <c r="U16" s="159">
        <f t="shared" ref="U16" si="51">V16-T16</f>
        <v>0</v>
      </c>
      <c r="V16" s="159">
        <f>IX.!$Q17</f>
        <v>0</v>
      </c>
      <c r="W16" s="159">
        <f t="shared" ref="W16" si="52">X16-V16</f>
        <v>0</v>
      </c>
      <c r="X16" s="159">
        <f>X.!$Q17</f>
        <v>0</v>
      </c>
      <c r="Y16" s="159">
        <f t="shared" ref="Y16" si="53">Z16-X16</f>
        <v>0</v>
      </c>
      <c r="Z16" s="159">
        <f>XI.!$Q17</f>
        <v>0</v>
      </c>
      <c r="AA16" s="159">
        <f t="shared" ref="AA16" si="54">AB16-Z16</f>
        <v>0</v>
      </c>
      <c r="AB16" s="159">
        <f>XII.!$Q17</f>
        <v>0</v>
      </c>
    </row>
    <row r="17" spans="1:28" ht="13.5" customHeight="1" x14ac:dyDescent="0.3">
      <c r="A17" s="110"/>
      <c r="B17" s="111"/>
      <c r="C17" s="122"/>
      <c r="D17" s="165"/>
      <c r="E17" s="165"/>
      <c r="F17" s="166"/>
      <c r="G17" s="159"/>
      <c r="H17" s="168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ht="12.75" customHeight="1" x14ac:dyDescent="0.3">
      <c r="A18" s="110" t="s">
        <v>19</v>
      </c>
      <c r="B18" s="111"/>
      <c r="C18" s="122" t="str">
        <f>I.!C18</f>
        <v>Cirkvi, náboženskej spoločnosti a cirk.charite</v>
      </c>
      <c r="D18" s="164">
        <f>XII.!Q18</f>
        <v>1000</v>
      </c>
      <c r="E18" s="164">
        <f>I.!Q18</f>
        <v>1000</v>
      </c>
      <c r="F18" s="166">
        <f>I.!$Q19</f>
        <v>0</v>
      </c>
      <c r="G18" s="159">
        <f t="shared" ref="G18" si="55">H18-F18</f>
        <v>0</v>
      </c>
      <c r="H18" s="167">
        <f>II.!$Q19</f>
        <v>0</v>
      </c>
      <c r="I18" s="159">
        <f t="shared" ref="I18" si="56">J18-H18</f>
        <v>0</v>
      </c>
      <c r="J18" s="159">
        <f>III.!$Q19</f>
        <v>0</v>
      </c>
      <c r="K18" s="159">
        <f t="shared" ref="K18" si="57">L18-J18</f>
        <v>0</v>
      </c>
      <c r="L18" s="159">
        <f>IV.!$Q19</f>
        <v>0</v>
      </c>
      <c r="M18" s="159">
        <f t="shared" ref="M18" si="58">N18-L18</f>
        <v>0</v>
      </c>
      <c r="N18" s="159">
        <f>V.!$Q19</f>
        <v>0</v>
      </c>
      <c r="O18" s="159">
        <f t="shared" ref="O18" si="59">P18-N18</f>
        <v>0</v>
      </c>
      <c r="P18" s="159">
        <f>VI.!$Q19</f>
        <v>0</v>
      </c>
      <c r="Q18" s="159">
        <f t="shared" ref="Q18" si="60">R18-P18</f>
        <v>0</v>
      </c>
      <c r="R18" s="159">
        <f>VII.!$Q19</f>
        <v>0</v>
      </c>
      <c r="S18" s="159">
        <f t="shared" ref="S18" si="61">T18-R18</f>
        <v>0</v>
      </c>
      <c r="T18" s="159">
        <f>VIII.!$Q19</f>
        <v>0</v>
      </c>
      <c r="U18" s="159">
        <f t="shared" ref="U18" si="62">V18-T18</f>
        <v>0</v>
      </c>
      <c r="V18" s="159">
        <f>IX.!$Q19</f>
        <v>0</v>
      </c>
      <c r="W18" s="159">
        <f t="shared" ref="W18" si="63">X18-V18</f>
        <v>0</v>
      </c>
      <c r="X18" s="159">
        <f>X.!$Q19</f>
        <v>0</v>
      </c>
      <c r="Y18" s="159">
        <f t="shared" ref="Y18" si="64">Z18-X18</f>
        <v>0</v>
      </c>
      <c r="Z18" s="159">
        <f>XI.!$Q19</f>
        <v>0</v>
      </c>
      <c r="AA18" s="159">
        <f t="shared" ref="AA18" si="65">AB18-Z18</f>
        <v>0</v>
      </c>
      <c r="AB18" s="159">
        <f>XII.!$Q19</f>
        <v>0</v>
      </c>
    </row>
    <row r="19" spans="1:28" ht="13.5" customHeight="1" x14ac:dyDescent="0.3">
      <c r="A19" s="110"/>
      <c r="B19" s="111"/>
      <c r="C19" s="122"/>
      <c r="D19" s="165"/>
      <c r="E19" s="165"/>
      <c r="F19" s="166"/>
      <c r="G19" s="159"/>
      <c r="H19" s="168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1:28" ht="12.75" customHeight="1" x14ac:dyDescent="0.3">
      <c r="A20" s="110" t="s">
        <v>24</v>
      </c>
      <c r="B20" s="111"/>
      <c r="C20" s="122" t="str">
        <f>I.!C20</f>
        <v>Manažment investícií - príprava projektovej dokumentácie</v>
      </c>
      <c r="D20" s="164">
        <f>XII.!Q20</f>
        <v>12500</v>
      </c>
      <c r="E20" s="164">
        <f>I.!Q20</f>
        <v>12500</v>
      </c>
      <c r="F20" s="166">
        <f>I.!$Q21</f>
        <v>1036.8800000000001</v>
      </c>
      <c r="G20" s="159">
        <f t="shared" ref="G20" si="66">H20-F20</f>
        <v>33.980000000000018</v>
      </c>
      <c r="H20" s="167">
        <f>II.!$Q21</f>
        <v>1070.8600000000001</v>
      </c>
      <c r="I20" s="159">
        <f t="shared" ref="I20" si="67">J20-H20</f>
        <v>133</v>
      </c>
      <c r="J20" s="159">
        <f>III.!$Q21</f>
        <v>1203.8600000000001</v>
      </c>
      <c r="K20" s="159">
        <f t="shared" ref="K20" si="68">L20-J20</f>
        <v>-1203.8600000000001</v>
      </c>
      <c r="L20" s="159">
        <f>IV.!$Q21</f>
        <v>0</v>
      </c>
      <c r="M20" s="159">
        <f t="shared" ref="M20" si="69">N20-L20</f>
        <v>0</v>
      </c>
      <c r="N20" s="159">
        <f>V.!$Q21</f>
        <v>0</v>
      </c>
      <c r="O20" s="159">
        <f t="shared" ref="O20" si="70">P20-N20</f>
        <v>0</v>
      </c>
      <c r="P20" s="159">
        <f>VI.!$Q21</f>
        <v>0</v>
      </c>
      <c r="Q20" s="159">
        <f t="shared" ref="Q20" si="71">R20-P20</f>
        <v>0</v>
      </c>
      <c r="R20" s="159">
        <f>VII.!$Q21</f>
        <v>0</v>
      </c>
      <c r="S20" s="159">
        <f t="shared" ref="S20" si="72">T20-R20</f>
        <v>0</v>
      </c>
      <c r="T20" s="159">
        <f>VIII.!$Q21</f>
        <v>0</v>
      </c>
      <c r="U20" s="159">
        <f t="shared" ref="U20" si="73">V20-T20</f>
        <v>0</v>
      </c>
      <c r="V20" s="159">
        <f>IX.!$Q21</f>
        <v>0</v>
      </c>
      <c r="W20" s="159">
        <f t="shared" ref="W20" si="74">X20-V20</f>
        <v>0</v>
      </c>
      <c r="X20" s="159">
        <f>X.!$Q21</f>
        <v>0</v>
      </c>
      <c r="Y20" s="159">
        <f t="shared" ref="Y20" si="75">Z20-X20</f>
        <v>0</v>
      </c>
      <c r="Z20" s="159">
        <f>XI.!$Q21</f>
        <v>0</v>
      </c>
      <c r="AA20" s="159">
        <f t="shared" ref="AA20" si="76">AB20-Z20</f>
        <v>0</v>
      </c>
      <c r="AB20" s="159">
        <f>XII.!$Q21</f>
        <v>0</v>
      </c>
    </row>
    <row r="21" spans="1:28" ht="13.5" customHeight="1" x14ac:dyDescent="0.3">
      <c r="A21" s="110"/>
      <c r="B21" s="111"/>
      <c r="C21" s="122"/>
      <c r="D21" s="165"/>
      <c r="E21" s="165"/>
      <c r="F21" s="166"/>
      <c r="G21" s="159"/>
      <c r="H21" s="16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1:28" ht="12.75" customHeight="1" x14ac:dyDescent="0.3">
      <c r="A22" s="110" t="s">
        <v>27</v>
      </c>
      <c r="B22" s="111"/>
      <c r="C22" s="122" t="str">
        <f>I.!C22</f>
        <v>Strategické plánovanie a projekty</v>
      </c>
      <c r="D22" s="164">
        <f>XII.!Q22</f>
        <v>42000</v>
      </c>
      <c r="E22" s="164">
        <f>I.!Q22</f>
        <v>39000</v>
      </c>
      <c r="F22" s="166">
        <f>I.!$Q23</f>
        <v>0</v>
      </c>
      <c r="G22" s="159">
        <f t="shared" ref="G22" si="77">H22-F22</f>
        <v>0</v>
      </c>
      <c r="H22" s="167">
        <f>II.!$Q23</f>
        <v>0</v>
      </c>
      <c r="I22" s="159">
        <f t="shared" ref="I22" si="78">J22-H22</f>
        <v>0</v>
      </c>
      <c r="J22" s="159">
        <f>III.!$Q23</f>
        <v>0</v>
      </c>
      <c r="K22" s="159">
        <f t="shared" ref="K22" si="79">L22-J22</f>
        <v>0</v>
      </c>
      <c r="L22" s="159">
        <f>IV.!$Q23</f>
        <v>0</v>
      </c>
      <c r="M22" s="159">
        <f t="shared" ref="M22" si="80">N22-L22</f>
        <v>0</v>
      </c>
      <c r="N22" s="159">
        <f>V.!$Q23</f>
        <v>0</v>
      </c>
      <c r="O22" s="159">
        <f t="shared" ref="O22" si="81">P22-N22</f>
        <v>0</v>
      </c>
      <c r="P22" s="159">
        <f>VI.!$Q23</f>
        <v>0</v>
      </c>
      <c r="Q22" s="159">
        <f t="shared" ref="Q22" si="82">R22-P22</f>
        <v>0</v>
      </c>
      <c r="R22" s="159">
        <f>VII.!$Q23</f>
        <v>0</v>
      </c>
      <c r="S22" s="159">
        <f t="shared" ref="S22" si="83">T22-R22</f>
        <v>0</v>
      </c>
      <c r="T22" s="159">
        <f>VIII.!$Q23</f>
        <v>0</v>
      </c>
      <c r="U22" s="159">
        <f t="shared" ref="U22" si="84">V22-T22</f>
        <v>0</v>
      </c>
      <c r="V22" s="159">
        <f>IX.!$Q23</f>
        <v>0</v>
      </c>
      <c r="W22" s="159">
        <f t="shared" ref="W22" si="85">X22-V22</f>
        <v>0</v>
      </c>
      <c r="X22" s="159">
        <f>X.!$Q23</f>
        <v>0</v>
      </c>
      <c r="Y22" s="159">
        <f t="shared" ref="Y22" si="86">Z22-X22</f>
        <v>0</v>
      </c>
      <c r="Z22" s="159">
        <f>XI.!$Q23</f>
        <v>0</v>
      </c>
      <c r="AA22" s="159">
        <f t="shared" ref="AA22" si="87">AB22-Z22</f>
        <v>0</v>
      </c>
      <c r="AB22" s="159">
        <f>XII.!$Q23</f>
        <v>0</v>
      </c>
    </row>
    <row r="23" spans="1:28" ht="13.5" customHeight="1" x14ac:dyDescent="0.3">
      <c r="A23" s="110"/>
      <c r="B23" s="111"/>
      <c r="C23" s="122"/>
      <c r="D23" s="165"/>
      <c r="E23" s="165"/>
      <c r="F23" s="166"/>
      <c r="G23" s="159"/>
      <c r="H23" s="168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1:28" ht="12.75" customHeight="1" x14ac:dyDescent="0.3">
      <c r="A24" s="110"/>
      <c r="B24" s="111" t="s">
        <v>29</v>
      </c>
      <c r="C24" s="145" t="str">
        <f>I.!C24</f>
        <v>Špeciálne služby externý manažment - konzultačné a poradenské</v>
      </c>
      <c r="D24" s="164">
        <f>XII.!Q24</f>
        <v>4000</v>
      </c>
      <c r="E24" s="164">
        <f>I.!Q24</f>
        <v>4000</v>
      </c>
      <c r="F24" s="201">
        <f>I.!$Q25</f>
        <v>0</v>
      </c>
      <c r="G24" s="159">
        <f>H24-F24</f>
        <v>0</v>
      </c>
      <c r="H24" s="167">
        <f>II.!$Q25</f>
        <v>0</v>
      </c>
      <c r="I24" s="159">
        <f t="shared" ref="I24" si="88">J24-H24</f>
        <v>0</v>
      </c>
      <c r="J24" s="159">
        <f>III.!$Q25</f>
        <v>0</v>
      </c>
      <c r="K24" s="159">
        <f t="shared" ref="K24" si="89">L24-J24</f>
        <v>0</v>
      </c>
      <c r="L24" s="159">
        <f>IV.!$Q25</f>
        <v>0</v>
      </c>
      <c r="M24" s="159">
        <f t="shared" ref="M24" si="90">N24-L24</f>
        <v>0</v>
      </c>
      <c r="N24" s="159">
        <f>V.!$Q25</f>
        <v>0</v>
      </c>
      <c r="O24" s="159">
        <f t="shared" ref="O24" si="91">P24-N24</f>
        <v>0</v>
      </c>
      <c r="P24" s="159">
        <f>VI.!$Q25</f>
        <v>0</v>
      </c>
      <c r="Q24" s="159">
        <f t="shared" ref="Q24" si="92">R24-P24</f>
        <v>0</v>
      </c>
      <c r="R24" s="159">
        <f>VII.!$Q25</f>
        <v>0</v>
      </c>
      <c r="S24" s="159">
        <f t="shared" ref="S24" si="93">T24-R24</f>
        <v>0</v>
      </c>
      <c r="T24" s="159">
        <f>VIII.!$Q25</f>
        <v>0</v>
      </c>
      <c r="U24" s="159">
        <f t="shared" ref="U24" si="94">V24-T24</f>
        <v>0</v>
      </c>
      <c r="V24" s="159">
        <f>IX.!$Q25</f>
        <v>0</v>
      </c>
      <c r="W24" s="159">
        <f t="shared" ref="W24" si="95">X24-V24</f>
        <v>0</v>
      </c>
      <c r="X24" s="159">
        <f>X.!$Q25</f>
        <v>0</v>
      </c>
      <c r="Y24" s="159">
        <f t="shared" ref="Y24" si="96">Z24-X24</f>
        <v>0</v>
      </c>
      <c r="Z24" s="159">
        <f>XI.!$Q25</f>
        <v>0</v>
      </c>
      <c r="AA24" s="159">
        <f t="shared" ref="AA24" si="97">AB24-Z24</f>
        <v>0</v>
      </c>
      <c r="AB24" s="159">
        <f>XII.!$Q25</f>
        <v>0</v>
      </c>
    </row>
    <row r="25" spans="1:28" ht="13.5" customHeight="1" x14ac:dyDescent="0.3">
      <c r="A25" s="110"/>
      <c r="B25" s="111"/>
      <c r="C25" s="128"/>
      <c r="D25" s="165"/>
      <c r="E25" s="165"/>
      <c r="F25" s="200"/>
      <c r="G25" s="159"/>
      <c r="H25" s="168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</row>
    <row r="26" spans="1:28" ht="12.75" customHeight="1" x14ac:dyDescent="0.3">
      <c r="A26" s="110"/>
      <c r="B26" s="111" t="s">
        <v>29</v>
      </c>
      <c r="C26" s="122" t="str">
        <f>I.!C26</f>
        <v>Koncepcia tepelného hospodárstva</v>
      </c>
      <c r="D26" s="164">
        <f>XII.!Q26</f>
        <v>2000</v>
      </c>
      <c r="E26" s="164">
        <f>I.!Q26</f>
        <v>2000</v>
      </c>
      <c r="F26" s="166">
        <f>I.!$Q27</f>
        <v>0</v>
      </c>
      <c r="G26" s="159">
        <f t="shared" ref="G26" si="98">H26-F26</f>
        <v>0</v>
      </c>
      <c r="H26" s="167">
        <f>II.!$Q27</f>
        <v>0</v>
      </c>
      <c r="I26" s="159">
        <f t="shared" ref="I26" si="99">J26-H26</f>
        <v>0</v>
      </c>
      <c r="J26" s="159">
        <f>III.!$Q27</f>
        <v>0</v>
      </c>
      <c r="K26" s="159">
        <f t="shared" ref="K26" si="100">L26-J26</f>
        <v>0</v>
      </c>
      <c r="L26" s="159">
        <f>IV.!$Q27</f>
        <v>0</v>
      </c>
      <c r="M26" s="159">
        <f t="shared" ref="M26" si="101">N26-L26</f>
        <v>0</v>
      </c>
      <c r="N26" s="159">
        <f>V.!$Q27</f>
        <v>0</v>
      </c>
      <c r="O26" s="159">
        <f t="shared" ref="O26" si="102">P26-N26</f>
        <v>0</v>
      </c>
      <c r="P26" s="159">
        <f>VI.!$Q27</f>
        <v>0</v>
      </c>
      <c r="Q26" s="159">
        <f t="shared" ref="Q26" si="103">R26-P26</f>
        <v>0</v>
      </c>
      <c r="R26" s="159">
        <f>VII.!$Q27</f>
        <v>0</v>
      </c>
      <c r="S26" s="159">
        <f t="shared" ref="S26" si="104">T26-R26</f>
        <v>0</v>
      </c>
      <c r="T26" s="159">
        <f>VIII.!$Q27</f>
        <v>0</v>
      </c>
      <c r="U26" s="159">
        <f t="shared" ref="U26" si="105">V26-T26</f>
        <v>0</v>
      </c>
      <c r="V26" s="159">
        <f>IX.!$Q27</f>
        <v>0</v>
      </c>
      <c r="W26" s="159">
        <f t="shared" ref="W26" si="106">X26-V26</f>
        <v>0</v>
      </c>
      <c r="X26" s="159">
        <f>X.!$Q27</f>
        <v>0</v>
      </c>
      <c r="Y26" s="159">
        <f t="shared" ref="Y26" si="107">Z26-X26</f>
        <v>0</v>
      </c>
      <c r="Z26" s="159">
        <f>XI.!$Q27</f>
        <v>0</v>
      </c>
      <c r="AA26" s="159">
        <f t="shared" ref="AA26" si="108">AB26-Z26</f>
        <v>0</v>
      </c>
      <c r="AB26" s="159">
        <f>XII.!$Q27</f>
        <v>0</v>
      </c>
    </row>
    <row r="27" spans="1:28" ht="13.5" customHeight="1" x14ac:dyDescent="0.3">
      <c r="A27" s="110"/>
      <c r="B27" s="111"/>
      <c r="C27" s="122"/>
      <c r="D27" s="165"/>
      <c r="E27" s="165"/>
      <c r="F27" s="166"/>
      <c r="G27" s="159"/>
      <c r="H27" s="168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ht="12.75" hidden="1" customHeight="1" x14ac:dyDescent="0.3">
      <c r="A28" s="153"/>
      <c r="B28" s="152" t="s">
        <v>32</v>
      </c>
      <c r="C28" s="202" t="str">
        <f>I.!C28</f>
        <v>Špeciálne služby externý manažment - kofinancovanie úspešných projektov</v>
      </c>
      <c r="D28" s="164">
        <f>XII.!Q28</f>
        <v>0</v>
      </c>
      <c r="E28" s="164">
        <f>I.!Q28</f>
        <v>0</v>
      </c>
      <c r="F28" s="166">
        <f>I.!$Q29</f>
        <v>0</v>
      </c>
      <c r="G28" s="159">
        <f t="shared" ref="G28" si="109">H28-F28</f>
        <v>0</v>
      </c>
      <c r="H28" s="167">
        <f>II.!$Q29</f>
        <v>0</v>
      </c>
      <c r="I28" s="159">
        <f t="shared" ref="I28" si="110">J28-H28</f>
        <v>0</v>
      </c>
      <c r="J28" s="159">
        <f>III.!$Q29</f>
        <v>0</v>
      </c>
      <c r="K28" s="159">
        <f t="shared" ref="K28" si="111">L28-J28</f>
        <v>0</v>
      </c>
      <c r="L28" s="159">
        <f>IV.!$Q29</f>
        <v>0</v>
      </c>
      <c r="M28" s="159">
        <f t="shared" ref="M28" si="112">N28-L28</f>
        <v>0</v>
      </c>
      <c r="N28" s="159">
        <f>V.!$Q29</f>
        <v>0</v>
      </c>
      <c r="O28" s="159">
        <f t="shared" ref="O28" si="113">P28-N28</f>
        <v>0</v>
      </c>
      <c r="P28" s="159">
        <f>VI.!$Q29</f>
        <v>0</v>
      </c>
      <c r="Q28" s="159">
        <f t="shared" ref="Q28" si="114">R28-P28</f>
        <v>0</v>
      </c>
      <c r="R28" s="159">
        <f>VII.!$Q29</f>
        <v>0</v>
      </c>
      <c r="S28" s="159">
        <f t="shared" ref="S28" si="115">T28-R28</f>
        <v>0</v>
      </c>
      <c r="T28" s="159">
        <f>VIII.!$Q29</f>
        <v>0</v>
      </c>
      <c r="U28" s="159">
        <f t="shared" ref="U28" si="116">V28-T28</f>
        <v>0</v>
      </c>
      <c r="V28" s="159">
        <f>IX.!$Q29</f>
        <v>0</v>
      </c>
      <c r="W28" s="159">
        <f t="shared" ref="W28" si="117">X28-V28</f>
        <v>0</v>
      </c>
      <c r="X28" s="159">
        <f>X.!$Q29</f>
        <v>0</v>
      </c>
      <c r="Y28" s="159">
        <f t="shared" ref="Y28" si="118">Z28-X28</f>
        <v>0</v>
      </c>
      <c r="Z28" s="159">
        <f>XI.!$Q29</f>
        <v>0</v>
      </c>
      <c r="AA28" s="159">
        <f t="shared" ref="AA28" si="119">AB28-Z28</f>
        <v>0</v>
      </c>
      <c r="AB28" s="159">
        <f>XII.!$Q29</f>
        <v>0</v>
      </c>
    </row>
    <row r="29" spans="1:28" ht="13.5" hidden="1" customHeight="1" x14ac:dyDescent="0.3">
      <c r="A29" s="124"/>
      <c r="B29" s="125"/>
      <c r="C29" s="203"/>
      <c r="D29" s="165"/>
      <c r="E29" s="165"/>
      <c r="F29" s="166"/>
      <c r="G29" s="159"/>
      <c r="H29" s="168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</row>
    <row r="30" spans="1:28" ht="12.75" customHeight="1" x14ac:dyDescent="0.3">
      <c r="A30" s="153"/>
      <c r="B30" s="152" t="s">
        <v>300</v>
      </c>
      <c r="C30" s="202" t="str">
        <f>I.!C30</f>
        <v>Kofinancovanie rozvojov</v>
      </c>
      <c r="D30" s="164">
        <f>XII.!Q30</f>
        <v>7000</v>
      </c>
      <c r="E30" s="164">
        <f>I.!Q30</f>
        <v>7000</v>
      </c>
      <c r="F30" s="166">
        <f>I.!$Q31</f>
        <v>0</v>
      </c>
      <c r="G30" s="159">
        <f>H30-F30</f>
        <v>0</v>
      </c>
      <c r="H30" s="167">
        <f>II.!$Q31</f>
        <v>0</v>
      </c>
      <c r="I30" s="159">
        <f t="shared" ref="I30" si="120">J30-H30</f>
        <v>0</v>
      </c>
      <c r="J30" s="159">
        <f>III.!$Q31</f>
        <v>0</v>
      </c>
      <c r="K30" s="159">
        <f t="shared" ref="K30" si="121">L30-J30</f>
        <v>0</v>
      </c>
      <c r="L30" s="159">
        <f>IV.!$Q31</f>
        <v>0</v>
      </c>
      <c r="M30" s="159">
        <f t="shared" ref="M30" si="122">N30-L30</f>
        <v>0</v>
      </c>
      <c r="N30" s="159">
        <f>V.!$Q31</f>
        <v>0</v>
      </c>
      <c r="O30" s="159">
        <f t="shared" ref="O30" si="123">P30-N30</f>
        <v>0</v>
      </c>
      <c r="P30" s="159">
        <f>VI.!$Q31</f>
        <v>0</v>
      </c>
      <c r="Q30" s="159">
        <f t="shared" ref="Q30" si="124">R30-P30</f>
        <v>0</v>
      </c>
      <c r="R30" s="159">
        <f>VII.!$Q31</f>
        <v>0</v>
      </c>
      <c r="S30" s="159">
        <f t="shared" ref="S30" si="125">T30-R30</f>
        <v>0</v>
      </c>
      <c r="T30" s="159">
        <f>VIII.!$Q31</f>
        <v>0</v>
      </c>
      <c r="U30" s="159">
        <f t="shared" ref="U30" si="126">V30-T30</f>
        <v>0</v>
      </c>
      <c r="V30" s="159">
        <f>IX.!$Q31</f>
        <v>0</v>
      </c>
      <c r="W30" s="159">
        <f t="shared" ref="W30" si="127">X30-V30</f>
        <v>0</v>
      </c>
      <c r="X30" s="159">
        <f>X.!$Q31</f>
        <v>0</v>
      </c>
      <c r="Y30" s="159">
        <f t="shared" ref="Y30" si="128">Z30-X30</f>
        <v>0</v>
      </c>
      <c r="Z30" s="159">
        <f>XI.!$Q31</f>
        <v>0</v>
      </c>
      <c r="AA30" s="159">
        <f t="shared" ref="AA30" si="129">AB30-Z30</f>
        <v>0</v>
      </c>
      <c r="AB30" s="159">
        <f>XII.!$Q31</f>
        <v>0</v>
      </c>
    </row>
    <row r="31" spans="1:28" ht="12.75" customHeight="1" x14ac:dyDescent="0.3">
      <c r="A31" s="205"/>
      <c r="B31" s="206"/>
      <c r="C31" s="204"/>
      <c r="D31" s="165"/>
      <c r="E31" s="165"/>
      <c r="F31" s="166"/>
      <c r="G31" s="159"/>
      <c r="H31" s="168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1:28" ht="12.75" customHeight="1" x14ac:dyDescent="0.3">
      <c r="A32" s="205"/>
      <c r="B32" s="206"/>
      <c r="C32" s="204"/>
      <c r="D32" s="164">
        <f>XII.!Q32</f>
        <v>3000</v>
      </c>
      <c r="E32" s="164">
        <f>I.!G28</f>
        <v>0</v>
      </c>
      <c r="F32" s="166">
        <v>0</v>
      </c>
      <c r="G32" s="159">
        <f t="shared" ref="G32" si="130">H32-F32</f>
        <v>0</v>
      </c>
      <c r="H32" s="167">
        <f>II.!$Q33</f>
        <v>0</v>
      </c>
      <c r="I32" s="159">
        <f t="shared" ref="I32" si="131">J32-H32</f>
        <v>0</v>
      </c>
      <c r="J32" s="159">
        <f>III.!$Q33</f>
        <v>0</v>
      </c>
      <c r="K32" s="159">
        <f t="shared" ref="K32" si="132">L32-J32</f>
        <v>0</v>
      </c>
      <c r="L32" s="159">
        <f>IV.!$Q33</f>
        <v>0</v>
      </c>
      <c r="M32" s="159">
        <f t="shared" ref="M32" si="133">N32-L32</f>
        <v>0</v>
      </c>
      <c r="N32" s="159">
        <f>V.!$Q33</f>
        <v>0</v>
      </c>
      <c r="O32" s="159">
        <f t="shared" ref="O32" si="134">P32-N32</f>
        <v>0</v>
      </c>
      <c r="P32" s="159">
        <f>VI.!$Q33</f>
        <v>0</v>
      </c>
      <c r="Q32" s="159">
        <f t="shared" ref="Q32" si="135">R32-P32</f>
        <v>0</v>
      </c>
      <c r="R32" s="159">
        <f>VII.!$Q33</f>
        <v>0</v>
      </c>
      <c r="S32" s="159">
        <f t="shared" ref="S32" si="136">T32-R32</f>
        <v>0</v>
      </c>
      <c r="T32" s="159">
        <f>VIII.!$Q33</f>
        <v>0</v>
      </c>
      <c r="U32" s="159">
        <f t="shared" ref="U32" si="137">V32-T32</f>
        <v>0</v>
      </c>
      <c r="V32" s="159">
        <f>IX.!$Q33</f>
        <v>0</v>
      </c>
      <c r="W32" s="159">
        <f t="shared" ref="W32" si="138">X32-V32</f>
        <v>0</v>
      </c>
      <c r="X32" s="159">
        <f>X.!$Q33</f>
        <v>0</v>
      </c>
      <c r="Y32" s="159">
        <f t="shared" ref="Y32" si="139">Z32-X32</f>
        <v>0</v>
      </c>
      <c r="Z32" s="159">
        <f>XI.!$Q33</f>
        <v>0</v>
      </c>
      <c r="AA32" s="159">
        <f t="shared" ref="AA32" si="140">AB32-Z32</f>
        <v>0</v>
      </c>
      <c r="AB32" s="159"/>
    </row>
    <row r="33" spans="1:28" ht="13.5" customHeight="1" x14ac:dyDescent="0.3">
      <c r="A33" s="124"/>
      <c r="B33" s="125"/>
      <c r="C33" s="203"/>
      <c r="D33" s="165"/>
      <c r="E33" s="165"/>
      <c r="F33" s="166"/>
      <c r="G33" s="159"/>
      <c r="H33" s="168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1:28" ht="12.75" customHeight="1" x14ac:dyDescent="0.3">
      <c r="A34" s="110"/>
      <c r="B34" s="111" t="s">
        <v>287</v>
      </c>
      <c r="C34" s="122" t="str">
        <f>I.!C32</f>
        <v>Akčný plán energetického rozvoja</v>
      </c>
      <c r="D34" s="164">
        <f>XII.!Q34</f>
        <v>26000</v>
      </c>
      <c r="E34" s="164">
        <f>I.!Q32</f>
        <v>26000</v>
      </c>
      <c r="F34" s="166">
        <f>I.!$Q33</f>
        <v>0</v>
      </c>
      <c r="G34" s="159">
        <f t="shared" ref="G34" si="141">H34-F34</f>
        <v>0</v>
      </c>
      <c r="H34" s="167">
        <f>II.!$Q35</f>
        <v>0</v>
      </c>
      <c r="I34" s="159">
        <f t="shared" ref="I34" si="142">J34-H34</f>
        <v>0</v>
      </c>
      <c r="J34" s="159">
        <f>III.!$Q35</f>
        <v>0</v>
      </c>
      <c r="K34" s="159">
        <f t="shared" ref="K34" si="143">L34-J34</f>
        <v>0</v>
      </c>
      <c r="L34" s="159">
        <f>IV.!$Q35</f>
        <v>0</v>
      </c>
      <c r="M34" s="159">
        <f t="shared" ref="M34" si="144">N34-L34</f>
        <v>0</v>
      </c>
      <c r="N34" s="159">
        <f>V.!$Q33</f>
        <v>0</v>
      </c>
      <c r="O34" s="159">
        <f t="shared" ref="O34" si="145">P34-N34</f>
        <v>0</v>
      </c>
      <c r="P34" s="159">
        <f>VI.!$Q33</f>
        <v>0</v>
      </c>
      <c r="Q34" s="159">
        <f t="shared" ref="Q34" si="146">R34-P34</f>
        <v>0</v>
      </c>
      <c r="R34" s="159">
        <f>VII.!$Q33</f>
        <v>0</v>
      </c>
      <c r="S34" s="159">
        <f t="shared" ref="S34" si="147">T34-R34</f>
        <v>0</v>
      </c>
      <c r="T34" s="159">
        <f>VIII.!$Q33</f>
        <v>0</v>
      </c>
      <c r="U34" s="159">
        <f t="shared" ref="U34" si="148">V34-T34</f>
        <v>0</v>
      </c>
      <c r="V34" s="159">
        <f>IX.!$Q33</f>
        <v>0</v>
      </c>
      <c r="W34" s="159">
        <f t="shared" ref="W34" si="149">X34-V34</f>
        <v>0</v>
      </c>
      <c r="X34" s="159">
        <f>X.!$Q33</f>
        <v>0</v>
      </c>
      <c r="Y34" s="159">
        <f t="shared" ref="Y34" si="150">Z34-X34</f>
        <v>0</v>
      </c>
      <c r="Z34" s="159">
        <f>XI.!$Q33</f>
        <v>0</v>
      </c>
      <c r="AA34" s="159">
        <f t="shared" ref="AA34" si="151">AB34-Z34</f>
        <v>0</v>
      </c>
      <c r="AB34" s="159">
        <f>XII.!$Q33</f>
        <v>0</v>
      </c>
    </row>
    <row r="35" spans="1:28" ht="13.5" customHeight="1" x14ac:dyDescent="0.3">
      <c r="A35" s="110"/>
      <c r="B35" s="111"/>
      <c r="C35" s="122"/>
      <c r="D35" s="165"/>
      <c r="E35" s="165"/>
      <c r="F35" s="166"/>
      <c r="G35" s="159"/>
      <c r="H35" s="168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</row>
    <row r="36" spans="1:28" ht="12.75" hidden="1" customHeight="1" x14ac:dyDescent="0.3">
      <c r="A36" s="110" t="s">
        <v>33</v>
      </c>
      <c r="B36" s="111"/>
      <c r="C36" s="122" t="str">
        <f>I.!C34</f>
        <v>Územné plánovanie</v>
      </c>
      <c r="D36" s="164">
        <f>XII.!Q36</f>
        <v>0</v>
      </c>
      <c r="E36" s="164">
        <f>I.!Q36</f>
        <v>3396</v>
      </c>
      <c r="F36" s="166">
        <f>I.!$Q35</f>
        <v>0</v>
      </c>
      <c r="G36" s="159">
        <f t="shared" ref="G36" si="152">H36-F36</f>
        <v>0</v>
      </c>
      <c r="H36" s="167">
        <f>II.!$Q37</f>
        <v>0</v>
      </c>
      <c r="I36" s="159">
        <f t="shared" ref="I36" si="153">J36-H36</f>
        <v>0</v>
      </c>
      <c r="J36" s="159">
        <f>III.!$Q35</f>
        <v>0</v>
      </c>
      <c r="K36" s="159">
        <f t="shared" ref="K36" si="154">L36-J36</f>
        <v>0</v>
      </c>
      <c r="L36" s="159">
        <f>IV.!$Q37</f>
        <v>0</v>
      </c>
      <c r="M36" s="159">
        <f t="shared" ref="M36" si="155">N36-L36</f>
        <v>0</v>
      </c>
      <c r="N36" s="159">
        <f>V.!$Q35</f>
        <v>0</v>
      </c>
      <c r="O36" s="159">
        <f t="shared" ref="O36" si="156">P36-N36</f>
        <v>0</v>
      </c>
      <c r="P36" s="159">
        <f>VI.!$Q35</f>
        <v>0</v>
      </c>
      <c r="Q36" s="159">
        <f t="shared" ref="Q36" si="157">R36-P36</f>
        <v>0</v>
      </c>
      <c r="R36" s="159">
        <f>VII.!$Q35</f>
        <v>0</v>
      </c>
      <c r="S36" s="159">
        <f t="shared" ref="S36" si="158">T36-R36</f>
        <v>0</v>
      </c>
      <c r="T36" s="159">
        <f>VIII.!$Q35</f>
        <v>0</v>
      </c>
      <c r="U36" s="159">
        <f t="shared" ref="U36" si="159">V36-T36</f>
        <v>0</v>
      </c>
      <c r="V36" s="159">
        <f>IX.!$Q35</f>
        <v>0</v>
      </c>
      <c r="W36" s="159">
        <f t="shared" ref="W36" si="160">X36-V36</f>
        <v>0</v>
      </c>
      <c r="X36" s="159">
        <f>X.!$Q35</f>
        <v>0</v>
      </c>
      <c r="Y36" s="159">
        <f t="shared" ref="Y36" si="161">Z36-X36</f>
        <v>0</v>
      </c>
      <c r="Z36" s="159">
        <f>XI.!$Q35</f>
        <v>0</v>
      </c>
      <c r="AA36" s="159">
        <f t="shared" ref="AA36" si="162">AB36-Z36</f>
        <v>0</v>
      </c>
      <c r="AB36" s="159">
        <f>XII.!$Q35</f>
        <v>0</v>
      </c>
    </row>
    <row r="37" spans="1:28" ht="13.5" hidden="1" customHeight="1" x14ac:dyDescent="0.3">
      <c r="A37" s="110"/>
      <c r="B37" s="111"/>
      <c r="C37" s="122"/>
      <c r="D37" s="165"/>
      <c r="E37" s="165"/>
      <c r="F37" s="166"/>
      <c r="G37" s="159"/>
      <c r="H37" s="168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</row>
    <row r="38" spans="1:28" ht="12.75" customHeight="1" x14ac:dyDescent="0.3">
      <c r="A38" s="110" t="s">
        <v>35</v>
      </c>
      <c r="B38" s="111"/>
      <c r="C38" s="122" t="str">
        <f>I.!C36</f>
        <v>Daňová a rozpočtová politika mesta</v>
      </c>
      <c r="D38" s="164">
        <f>XII.!Q38</f>
        <v>3396</v>
      </c>
      <c r="E38" s="164">
        <f>I.!Q36</f>
        <v>3396</v>
      </c>
      <c r="F38" s="166">
        <f>I.!$Q37</f>
        <v>0</v>
      </c>
      <c r="G38" s="159">
        <f t="shared" ref="G38" si="163">H38-F38</f>
        <v>0</v>
      </c>
      <c r="H38" s="167">
        <f>II.!$Q39</f>
        <v>0</v>
      </c>
      <c r="I38" s="159">
        <f t="shared" ref="I38" si="164">J38-H38</f>
        <v>0</v>
      </c>
      <c r="J38" s="159">
        <f>III.!$Q39</f>
        <v>0</v>
      </c>
      <c r="K38" s="159">
        <f t="shared" ref="K38" si="165">L38-J38</f>
        <v>0</v>
      </c>
      <c r="L38" s="159">
        <f>IV.!$Q39</f>
        <v>0</v>
      </c>
      <c r="M38" s="159">
        <f t="shared" ref="M38" si="166">N38-L38</f>
        <v>0</v>
      </c>
      <c r="N38" s="159">
        <f>V.!$Q37</f>
        <v>0</v>
      </c>
      <c r="O38" s="159">
        <f t="shared" ref="O38" si="167">P38-N38</f>
        <v>0</v>
      </c>
      <c r="P38" s="159">
        <f>VI.!$Q37</f>
        <v>0</v>
      </c>
      <c r="Q38" s="159">
        <f t="shared" ref="Q38" si="168">R38-P38</f>
        <v>0</v>
      </c>
      <c r="R38" s="159">
        <f>VII.!$Q37</f>
        <v>0</v>
      </c>
      <c r="S38" s="159">
        <f t="shared" ref="S38" si="169">T38-R38</f>
        <v>0</v>
      </c>
      <c r="T38" s="159">
        <f>VIII.!$Q37</f>
        <v>0</v>
      </c>
      <c r="U38" s="159">
        <f t="shared" ref="U38" si="170">V38-T38</f>
        <v>0</v>
      </c>
      <c r="V38" s="159">
        <f>IX.!$Q37</f>
        <v>0</v>
      </c>
      <c r="W38" s="159">
        <f t="shared" ref="W38" si="171">X38-V38</f>
        <v>0</v>
      </c>
      <c r="X38" s="159">
        <f>X.!$Q37</f>
        <v>0</v>
      </c>
      <c r="Y38" s="159">
        <f t="shared" ref="Y38" si="172">Z38-X38</f>
        <v>0</v>
      </c>
      <c r="Z38" s="159">
        <f>XI.!$Q37</f>
        <v>0</v>
      </c>
      <c r="AA38" s="159">
        <f t="shared" ref="AA38" si="173">AB38-Z38</f>
        <v>0</v>
      </c>
      <c r="AB38" s="159">
        <f>XII.!$Q37</f>
        <v>0</v>
      </c>
    </row>
    <row r="39" spans="1:28" ht="13.5" customHeight="1" thickBot="1" x14ac:dyDescent="0.35">
      <c r="A39" s="120"/>
      <c r="B39" s="121"/>
      <c r="C39" s="123"/>
      <c r="D39" s="207"/>
      <c r="E39" s="207"/>
      <c r="F39" s="208"/>
      <c r="G39" s="209"/>
      <c r="H39" s="210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s="78" customFormat="1" ht="13.5" customHeight="1" thickBot="1" x14ac:dyDescent="0.35">
      <c r="A40" s="46"/>
      <c r="B40" s="46"/>
      <c r="C40" s="47"/>
      <c r="D40" s="106"/>
      <c r="E40" s="106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s="75" customFormat="1" ht="14.4" customHeight="1" x14ac:dyDescent="0.3">
      <c r="A41" s="112" t="s">
        <v>37</v>
      </c>
      <c r="B41" s="113"/>
      <c r="C41" s="116" t="s">
        <v>38</v>
      </c>
      <c r="D41" s="177">
        <f>SUM(D43:D58)</f>
        <v>15935</v>
      </c>
      <c r="E41" s="211">
        <f>SUM(E43:E58)</f>
        <v>15935</v>
      </c>
      <c r="F41" s="213">
        <f>I.!$Q40</f>
        <v>449.42</v>
      </c>
      <c r="G41" s="187">
        <f t="shared" ref="G41" si="174">H41-F41</f>
        <v>1575.86</v>
      </c>
      <c r="H41" s="189">
        <f>II.!$Q42</f>
        <v>2025.28</v>
      </c>
      <c r="I41" s="187">
        <f>J41-H41</f>
        <v>213.47000000000003</v>
      </c>
      <c r="J41" s="187">
        <f>III.!$Q42</f>
        <v>2238.75</v>
      </c>
      <c r="K41" s="187">
        <f t="shared" ref="K41" si="175">L41-J41</f>
        <v>-2238.75</v>
      </c>
      <c r="L41" s="187">
        <f>IV.!$Q42</f>
        <v>0</v>
      </c>
      <c r="M41" s="187">
        <f t="shared" ref="M41" si="176">N41-L41</f>
        <v>0</v>
      </c>
      <c r="N41" s="187">
        <f>V.!$Q40</f>
        <v>0</v>
      </c>
      <c r="O41" s="187">
        <f t="shared" ref="O41" si="177">P41-N41</f>
        <v>0</v>
      </c>
      <c r="P41" s="187">
        <f>VI.!$Q40</f>
        <v>0</v>
      </c>
      <c r="Q41" s="187">
        <f t="shared" ref="Q41" si="178">R41-P41</f>
        <v>0</v>
      </c>
      <c r="R41" s="187">
        <f>VII.!$Q40</f>
        <v>0</v>
      </c>
      <c r="S41" s="187">
        <f t="shared" ref="S41" si="179">T41-R41</f>
        <v>0</v>
      </c>
      <c r="T41" s="187">
        <f>VIII.!$Q40</f>
        <v>0</v>
      </c>
      <c r="U41" s="187">
        <f t="shared" ref="U41" si="180">V41-T41</f>
        <v>0</v>
      </c>
      <c r="V41" s="187">
        <f>IX.!$Q40</f>
        <v>0</v>
      </c>
      <c r="W41" s="187">
        <f t="shared" ref="W41" si="181">X41-V41</f>
        <v>0</v>
      </c>
      <c r="X41" s="187">
        <f>X.!$Q40</f>
        <v>0</v>
      </c>
      <c r="Y41" s="187">
        <f t="shared" ref="Y41" si="182">Z41-X41</f>
        <v>0</v>
      </c>
      <c r="Z41" s="187">
        <f>XI.!$Q40</f>
        <v>0</v>
      </c>
      <c r="AA41" s="187">
        <f>AB41-Z41</f>
        <v>0</v>
      </c>
      <c r="AB41" s="187">
        <f>XII.!$Q40</f>
        <v>0</v>
      </c>
    </row>
    <row r="42" spans="1:28" s="75" customFormat="1" ht="15" customHeight="1" thickBot="1" x14ac:dyDescent="0.35">
      <c r="A42" s="114"/>
      <c r="B42" s="115"/>
      <c r="C42" s="117"/>
      <c r="D42" s="178"/>
      <c r="E42" s="212"/>
      <c r="F42" s="214"/>
      <c r="G42" s="188"/>
      <c r="H42" s="190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  <row r="43" spans="1:28" x14ac:dyDescent="0.3">
      <c r="A43" s="125" t="s">
        <v>39</v>
      </c>
      <c r="B43" s="125"/>
      <c r="C43" s="128" t="str">
        <f>I.!C41</f>
        <v>Propagácia a prezentácia mesta</v>
      </c>
      <c r="D43" s="165">
        <f>XII.!Q43</f>
        <v>3000</v>
      </c>
      <c r="E43" s="215">
        <f>I.!Q41</f>
        <v>3000</v>
      </c>
      <c r="F43" s="216">
        <f>I.!$Q42</f>
        <v>0</v>
      </c>
      <c r="G43" s="168">
        <f t="shared" ref="G43" si="183">H43-F43</f>
        <v>594</v>
      </c>
      <c r="H43" s="175">
        <f>II.!$Q44</f>
        <v>594</v>
      </c>
      <c r="I43" s="168">
        <f t="shared" ref="I43" si="184">J43-H43</f>
        <v>0</v>
      </c>
      <c r="J43" s="168">
        <f>III.!$Q44</f>
        <v>594</v>
      </c>
      <c r="K43" s="168">
        <f t="shared" ref="K43" si="185">L43-J43</f>
        <v>-594</v>
      </c>
      <c r="L43" s="168">
        <f>IV.!$Q44</f>
        <v>0</v>
      </c>
      <c r="M43" s="168">
        <f t="shared" ref="M43" si="186">N43-L43</f>
        <v>0</v>
      </c>
      <c r="N43" s="168">
        <f>V.!$Q42</f>
        <v>0</v>
      </c>
      <c r="O43" s="168">
        <f t="shared" ref="O43" si="187">P43-N43</f>
        <v>0</v>
      </c>
      <c r="P43" s="168">
        <f>VI.!$Q42</f>
        <v>0</v>
      </c>
      <c r="Q43" s="168">
        <f t="shared" ref="Q43" si="188">R43-P43</f>
        <v>0</v>
      </c>
      <c r="R43" s="168">
        <f>VII.!$Q42</f>
        <v>0</v>
      </c>
      <c r="S43" s="168">
        <f t="shared" ref="S43" si="189">T43-R43</f>
        <v>0</v>
      </c>
      <c r="T43" s="168">
        <f>VIII.!$Q42</f>
        <v>0</v>
      </c>
      <c r="U43" s="168">
        <f t="shared" ref="U43" si="190">V43-T43</f>
        <v>0</v>
      </c>
      <c r="V43" s="168">
        <f>IX.!$Q42</f>
        <v>0</v>
      </c>
      <c r="W43" s="168">
        <f t="shared" ref="W43" si="191">X43-V43</f>
        <v>0</v>
      </c>
      <c r="X43" s="168">
        <f>X.!$Q42</f>
        <v>0</v>
      </c>
      <c r="Y43" s="168">
        <f t="shared" ref="Y43" si="192">Z43-X43</f>
        <v>0</v>
      </c>
      <c r="Z43" s="168">
        <f>XI.!$Q42</f>
        <v>0</v>
      </c>
      <c r="AA43" s="168">
        <f>AB43-Z43</f>
        <v>0</v>
      </c>
      <c r="AB43" s="168">
        <f>XII.!$Q42</f>
        <v>0</v>
      </c>
    </row>
    <row r="44" spans="1:28" x14ac:dyDescent="0.3">
      <c r="A44" s="111"/>
      <c r="B44" s="111"/>
      <c r="C44" s="122"/>
      <c r="D44" s="169"/>
      <c r="E44" s="170"/>
      <c r="F44" s="174"/>
      <c r="G44" s="159"/>
      <c r="H44" s="168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x14ac:dyDescent="0.3">
      <c r="A45" s="111" t="s">
        <v>42</v>
      </c>
      <c r="B45" s="111"/>
      <c r="C45" s="122" t="str">
        <f>I.!C43</f>
        <v>Kronika mesta Nováky</v>
      </c>
      <c r="D45" s="169">
        <f>XII.!Q45</f>
        <v>1535</v>
      </c>
      <c r="E45" s="170">
        <f>I.!Q43</f>
        <v>1535</v>
      </c>
      <c r="F45" s="174">
        <f>I.!$Q44</f>
        <v>119.55</v>
      </c>
      <c r="G45" s="159">
        <f t="shared" ref="G45" si="193">H45-F45</f>
        <v>11.410000000000011</v>
      </c>
      <c r="H45" s="167">
        <f>II.!$Q46</f>
        <v>130.96</v>
      </c>
      <c r="I45" s="159">
        <f t="shared" ref="I45" si="194">J45-H45</f>
        <v>0</v>
      </c>
      <c r="J45" s="159">
        <f>III.!$Q46</f>
        <v>130.96</v>
      </c>
      <c r="K45" s="159">
        <f t="shared" ref="K45" si="195">L45-J45</f>
        <v>-130.96</v>
      </c>
      <c r="L45" s="159">
        <f>IV.!$Q46</f>
        <v>0</v>
      </c>
      <c r="M45" s="159">
        <f t="shared" ref="M45" si="196">N45-L45</f>
        <v>0</v>
      </c>
      <c r="N45" s="159">
        <f>V.!$Q44</f>
        <v>0</v>
      </c>
      <c r="O45" s="159">
        <f t="shared" ref="O45" si="197">P45-N45</f>
        <v>0</v>
      </c>
      <c r="P45" s="159">
        <f>VI.!$Q44</f>
        <v>0</v>
      </c>
      <c r="Q45" s="159">
        <f t="shared" ref="Q45" si="198">R45-P45</f>
        <v>0</v>
      </c>
      <c r="R45" s="159">
        <f>VII.!$Q44</f>
        <v>0</v>
      </c>
      <c r="S45" s="159">
        <f t="shared" ref="S45" si="199">T45-R45</f>
        <v>0</v>
      </c>
      <c r="T45" s="159">
        <f>VIII.!$Q44</f>
        <v>0</v>
      </c>
      <c r="U45" s="159">
        <f t="shared" ref="U45" si="200">V45-T45</f>
        <v>0</v>
      </c>
      <c r="V45" s="159">
        <f>IX.!$Q44</f>
        <v>0</v>
      </c>
      <c r="W45" s="159">
        <f t="shared" ref="W45" si="201">X45-V45</f>
        <v>0</v>
      </c>
      <c r="X45" s="159">
        <f>X.!$Q44</f>
        <v>0</v>
      </c>
      <c r="Y45" s="159">
        <f t="shared" ref="Y45" si="202">Z45-X45</f>
        <v>0</v>
      </c>
      <c r="Z45" s="159">
        <f>XI.!$Q44</f>
        <v>0</v>
      </c>
      <c r="AA45" s="159">
        <f>AB45-Z45</f>
        <v>0</v>
      </c>
      <c r="AB45" s="159">
        <f>XII.!$Q44</f>
        <v>0</v>
      </c>
    </row>
    <row r="46" spans="1:28" x14ac:dyDescent="0.3">
      <c r="A46" s="111"/>
      <c r="B46" s="111"/>
      <c r="C46" s="122"/>
      <c r="D46" s="169"/>
      <c r="E46" s="170"/>
      <c r="F46" s="174"/>
      <c r="G46" s="159"/>
      <c r="H46" s="168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</row>
    <row r="47" spans="1:28" ht="13.8" hidden="1" customHeight="1" x14ac:dyDescent="0.3">
      <c r="A47" s="111"/>
      <c r="B47" s="111" t="s">
        <v>44</v>
      </c>
      <c r="C47" s="122" t="str">
        <f>I.!C45</f>
        <v xml:space="preserve">Kronika  </v>
      </c>
      <c r="D47" s="169">
        <f>XII.!Q47</f>
        <v>0</v>
      </c>
      <c r="E47" s="170">
        <f>I.!Q45</f>
        <v>0</v>
      </c>
      <c r="F47" s="174">
        <f>I.!$Q46</f>
        <v>0</v>
      </c>
      <c r="G47" s="159">
        <f t="shared" ref="G47" si="203">H47-F47</f>
        <v>0</v>
      </c>
      <c r="H47" s="167">
        <f>II.!$Q48</f>
        <v>0</v>
      </c>
      <c r="I47" s="159">
        <f t="shared" ref="I47" si="204">J47-H47</f>
        <v>0</v>
      </c>
      <c r="J47" s="159">
        <f>III.!$Q48</f>
        <v>0</v>
      </c>
      <c r="K47" s="159">
        <f t="shared" ref="K47" si="205">L47-J47</f>
        <v>0</v>
      </c>
      <c r="L47" s="159">
        <f>IV.!$Q48</f>
        <v>0</v>
      </c>
      <c r="M47" s="159">
        <f t="shared" ref="M47" si="206">N47-L47</f>
        <v>0</v>
      </c>
      <c r="N47" s="159">
        <f>V.!$Q46</f>
        <v>0</v>
      </c>
      <c r="O47" s="159">
        <f t="shared" ref="O47" si="207">P47-N47</f>
        <v>0</v>
      </c>
      <c r="P47" s="159">
        <f>VI.!$Q46</f>
        <v>0</v>
      </c>
      <c r="Q47" s="159">
        <f t="shared" ref="Q47" si="208">R47-P47</f>
        <v>0</v>
      </c>
      <c r="R47" s="159">
        <f>VII.!$Q46</f>
        <v>0</v>
      </c>
      <c r="S47" s="159">
        <f t="shared" ref="S47" si="209">T47-R47</f>
        <v>0</v>
      </c>
      <c r="T47" s="159">
        <f>VIII.!$Q46</f>
        <v>0</v>
      </c>
      <c r="U47" s="159">
        <f t="shared" ref="U47" si="210">V47-T47</f>
        <v>0</v>
      </c>
      <c r="V47" s="159">
        <f>IX.!$Q46</f>
        <v>0</v>
      </c>
      <c r="W47" s="159">
        <f t="shared" ref="W47" si="211">X47-V47</f>
        <v>0</v>
      </c>
      <c r="X47" s="159">
        <f>X.!$Q46</f>
        <v>0</v>
      </c>
      <c r="Y47" s="159">
        <f t="shared" ref="Y47" si="212">Z47-X47</f>
        <v>0</v>
      </c>
      <c r="Z47" s="159">
        <f>XI.!$Q46</f>
        <v>0</v>
      </c>
      <c r="AA47" s="159">
        <f>AB47-Z47</f>
        <v>0</v>
      </c>
      <c r="AB47" s="159">
        <f>XII.!$Q46</f>
        <v>0</v>
      </c>
    </row>
    <row r="48" spans="1:28" ht="13.8" hidden="1" customHeight="1" x14ac:dyDescent="0.3">
      <c r="A48" s="111"/>
      <c r="B48" s="111"/>
      <c r="C48" s="122"/>
      <c r="D48" s="169"/>
      <c r="E48" s="170"/>
      <c r="F48" s="174"/>
      <c r="G48" s="159"/>
      <c r="H48" s="168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</row>
    <row r="49" spans="1:30" ht="13.8" hidden="1" customHeight="1" x14ac:dyDescent="0.3">
      <c r="A49" s="111"/>
      <c r="B49" s="111" t="s">
        <v>46</v>
      </c>
      <c r="C49" s="122" t="str">
        <f>I.!C47</f>
        <v>Monografia mesta</v>
      </c>
      <c r="D49" s="169">
        <f>XII.!Q49</f>
        <v>0</v>
      </c>
      <c r="E49" s="170">
        <f>I.!Q47</f>
        <v>0</v>
      </c>
      <c r="F49" s="174">
        <f>I.!$Q48</f>
        <v>0</v>
      </c>
      <c r="G49" s="159">
        <f t="shared" ref="G49" si="213">H49-F49</f>
        <v>0</v>
      </c>
      <c r="H49" s="167">
        <f>II.!$Q50</f>
        <v>0</v>
      </c>
      <c r="I49" s="159">
        <f t="shared" ref="I49" si="214">J49-H49</f>
        <v>0</v>
      </c>
      <c r="J49" s="159">
        <f>III.!$Q50</f>
        <v>0</v>
      </c>
      <c r="K49" s="159">
        <f t="shared" ref="K49" si="215">L49-J49</f>
        <v>0</v>
      </c>
      <c r="L49" s="159">
        <f>IV.!$Q50</f>
        <v>0</v>
      </c>
      <c r="M49" s="159">
        <f t="shared" ref="M49" si="216">N49-L49</f>
        <v>0</v>
      </c>
      <c r="N49" s="159">
        <f>V.!$Q48</f>
        <v>0</v>
      </c>
      <c r="O49" s="159">
        <f t="shared" ref="O49" si="217">P49-N49</f>
        <v>0</v>
      </c>
      <c r="P49" s="159">
        <f>VI.!$Q48</f>
        <v>0</v>
      </c>
      <c r="Q49" s="159">
        <f t="shared" ref="Q49" si="218">R49-P49</f>
        <v>0</v>
      </c>
      <c r="R49" s="159">
        <f>VII.!$Q48</f>
        <v>0</v>
      </c>
      <c r="S49" s="159">
        <f t="shared" ref="S49" si="219">T49-R49</f>
        <v>0</v>
      </c>
      <c r="T49" s="159">
        <f>VIII.!$Q48</f>
        <v>0</v>
      </c>
      <c r="U49" s="159">
        <f t="shared" ref="U49" si="220">V49-T49</f>
        <v>0</v>
      </c>
      <c r="V49" s="159">
        <f>IX.!$Q48</f>
        <v>0</v>
      </c>
      <c r="W49" s="159">
        <f t="shared" ref="W49" si="221">X49-V49</f>
        <v>0</v>
      </c>
      <c r="X49" s="159">
        <f>X.!$Q48</f>
        <v>0</v>
      </c>
      <c r="Y49" s="159">
        <f t="shared" ref="Y49" si="222">Z49-X49</f>
        <v>0</v>
      </c>
      <c r="Z49" s="159">
        <f>XI.!$Q48</f>
        <v>0</v>
      </c>
      <c r="AA49" s="159">
        <f>AB49-Z49</f>
        <v>0</v>
      </c>
      <c r="AB49" s="159">
        <f>XII.!$Q48</f>
        <v>0</v>
      </c>
    </row>
    <row r="50" spans="1:30" ht="13.8" hidden="1" customHeight="1" x14ac:dyDescent="0.3">
      <c r="A50" s="111"/>
      <c r="B50" s="111"/>
      <c r="C50" s="122"/>
      <c r="D50" s="169"/>
      <c r="E50" s="170"/>
      <c r="F50" s="174"/>
      <c r="G50" s="159"/>
      <c r="H50" s="168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30" ht="14.4" x14ac:dyDescent="0.3">
      <c r="A51" s="111" t="s">
        <v>48</v>
      </c>
      <c r="B51" s="111"/>
      <c r="C51" s="122" t="str">
        <f>I.!C49</f>
        <v>Mestský rozhlas - všeobecné služby</v>
      </c>
      <c r="D51" s="169">
        <f>XII.!Q51</f>
        <v>300</v>
      </c>
      <c r="E51" s="170">
        <f>I.!Q49</f>
        <v>300</v>
      </c>
      <c r="F51" s="174">
        <f>I.!$Q50</f>
        <v>0</v>
      </c>
      <c r="G51" s="159">
        <f t="shared" ref="G51" si="223">H51-F51</f>
        <v>25.2</v>
      </c>
      <c r="H51" s="167">
        <f>II.!$Q52</f>
        <v>25.2</v>
      </c>
      <c r="I51" s="159">
        <f t="shared" ref="I51" si="224">J51-H51</f>
        <v>0</v>
      </c>
      <c r="J51" s="159">
        <f>III.!$Q52</f>
        <v>25.2</v>
      </c>
      <c r="K51" s="159">
        <f t="shared" ref="K51" si="225">L51-J51</f>
        <v>-25.2</v>
      </c>
      <c r="L51" s="159">
        <f>IV.!$Q52</f>
        <v>0</v>
      </c>
      <c r="M51" s="159">
        <f t="shared" ref="M51" si="226">N51-L51</f>
        <v>0</v>
      </c>
      <c r="N51" s="159">
        <f>V.!$Q50</f>
        <v>0</v>
      </c>
      <c r="O51" s="159">
        <f t="shared" ref="O51" si="227">P51-N51</f>
        <v>0</v>
      </c>
      <c r="P51" s="159">
        <f>VI.!$Q50</f>
        <v>0</v>
      </c>
      <c r="Q51" s="159">
        <f t="shared" ref="Q51" si="228">R51-P51</f>
        <v>0</v>
      </c>
      <c r="R51" s="159">
        <f>VII.!$Q50</f>
        <v>0</v>
      </c>
      <c r="S51" s="159">
        <f t="shared" ref="S51" si="229">T51-R51</f>
        <v>0</v>
      </c>
      <c r="T51" s="159">
        <f>VIII.!$Q50</f>
        <v>0</v>
      </c>
      <c r="U51" s="159">
        <f t="shared" ref="U51" si="230">V51-T51</f>
        <v>0</v>
      </c>
      <c r="V51" s="159">
        <f>IX.!$Q50</f>
        <v>0</v>
      </c>
      <c r="W51" s="159">
        <f t="shared" ref="W51" si="231">X51-V51</f>
        <v>0</v>
      </c>
      <c r="X51" s="159">
        <f>X.!$Q50</f>
        <v>0</v>
      </c>
      <c r="Y51" s="159">
        <f t="shared" ref="Y51" si="232">Z51-X51</f>
        <v>0</v>
      </c>
      <c r="Z51" s="159">
        <f>XI.!$Q50</f>
        <v>0</v>
      </c>
      <c r="AA51" s="159">
        <f>AB51-Z51</f>
        <v>0</v>
      </c>
      <c r="AB51" s="159">
        <f>XII.!$Q50</f>
        <v>0</v>
      </c>
      <c r="AC51" s="69"/>
      <c r="AD51" s="69"/>
    </row>
    <row r="52" spans="1:30" ht="14.4" x14ac:dyDescent="0.3">
      <c r="A52" s="111"/>
      <c r="B52" s="111"/>
      <c r="C52" s="122"/>
      <c r="D52" s="169"/>
      <c r="E52" s="170"/>
      <c r="F52" s="174"/>
      <c r="G52" s="159"/>
      <c r="H52" s="168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69"/>
      <c r="AD52" s="69"/>
    </row>
    <row r="53" spans="1:30" x14ac:dyDescent="0.3">
      <c r="A53" s="111" t="s">
        <v>48</v>
      </c>
      <c r="B53" s="111"/>
      <c r="C53" s="122" t="str">
        <f>I.!C51</f>
        <v>Mestský rozhlas - údržba</v>
      </c>
      <c r="D53" s="169">
        <f>XII.!Q53</f>
        <v>5000</v>
      </c>
      <c r="E53" s="170">
        <f>I.!Q51</f>
        <v>5000</v>
      </c>
      <c r="F53" s="174">
        <f>I.!$Q52</f>
        <v>235.2</v>
      </c>
      <c r="G53" s="159">
        <f t="shared" ref="G53" si="233">H53-F53</f>
        <v>431.58</v>
      </c>
      <c r="H53" s="167">
        <f>II.!$Q54</f>
        <v>666.78</v>
      </c>
      <c r="I53" s="159">
        <f t="shared" ref="I53" si="234">J53-H53</f>
        <v>0</v>
      </c>
      <c r="J53" s="159">
        <f>III.!$Q54</f>
        <v>666.78</v>
      </c>
      <c r="K53" s="159">
        <f t="shared" ref="K53" si="235">L53-J53</f>
        <v>-666.78</v>
      </c>
      <c r="L53" s="159">
        <f>IV.!$Q54</f>
        <v>0</v>
      </c>
      <c r="M53" s="159">
        <f t="shared" ref="M53" si="236">N53-L53</f>
        <v>0</v>
      </c>
      <c r="N53" s="159">
        <f>V.!$Q52</f>
        <v>0</v>
      </c>
      <c r="O53" s="159">
        <f t="shared" ref="O53" si="237">P53-N53</f>
        <v>0</v>
      </c>
      <c r="P53" s="159">
        <f>VI.!$Q52</f>
        <v>0</v>
      </c>
      <c r="Q53" s="159">
        <f t="shared" ref="Q53" si="238">R53-P53</f>
        <v>0</v>
      </c>
      <c r="R53" s="159">
        <f>VII.!$Q52</f>
        <v>0</v>
      </c>
      <c r="S53" s="159">
        <f t="shared" ref="S53" si="239">T53-R53</f>
        <v>0</v>
      </c>
      <c r="T53" s="159">
        <f>VIII.!$Q52</f>
        <v>0</v>
      </c>
      <c r="U53" s="159">
        <f t="shared" ref="U53" si="240">V53-T53</f>
        <v>0</v>
      </c>
      <c r="V53" s="159">
        <f>IX.!$Q52</f>
        <v>0</v>
      </c>
      <c r="W53" s="159">
        <f t="shared" ref="W53" si="241">X53-V53</f>
        <v>0</v>
      </c>
      <c r="X53" s="159">
        <f>X.!$Q52</f>
        <v>0</v>
      </c>
      <c r="Y53" s="159">
        <f t="shared" ref="Y53" si="242">Z53-X53</f>
        <v>0</v>
      </c>
      <c r="Z53" s="159">
        <f>XI.!$Q52</f>
        <v>0</v>
      </c>
      <c r="AA53" s="159">
        <f>AB53-Z53</f>
        <v>0</v>
      </c>
      <c r="AB53" s="159">
        <f>XII.!$Q52</f>
        <v>0</v>
      </c>
    </row>
    <row r="54" spans="1:30" x14ac:dyDescent="0.3">
      <c r="A54" s="111"/>
      <c r="B54" s="111"/>
      <c r="C54" s="122"/>
      <c r="D54" s="169"/>
      <c r="E54" s="170"/>
      <c r="F54" s="174"/>
      <c r="G54" s="159"/>
      <c r="H54" s="168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</row>
    <row r="55" spans="1:30" x14ac:dyDescent="0.3">
      <c r="A55" s="111" t="s">
        <v>52</v>
      </c>
      <c r="B55" s="111"/>
      <c r="C55" s="122" t="str">
        <f>I.!C53</f>
        <v>Internetová komunikácia</v>
      </c>
      <c r="D55" s="169">
        <f>XII.!Q55</f>
        <v>4500</v>
      </c>
      <c r="E55" s="170">
        <f>I.!Q53</f>
        <v>4500</v>
      </c>
      <c r="F55" s="174">
        <f>I.!$Q54</f>
        <v>94.67</v>
      </c>
      <c r="G55" s="159">
        <f t="shared" ref="G55" si="243">H55-F55</f>
        <v>513.67000000000007</v>
      </c>
      <c r="H55" s="167">
        <f>II.!$Q56</f>
        <v>608.34</v>
      </c>
      <c r="I55" s="159">
        <f t="shared" ref="I55" si="244">J55-H55</f>
        <v>213.46999999999991</v>
      </c>
      <c r="J55" s="159">
        <f>III.!$Q56</f>
        <v>821.81</v>
      </c>
      <c r="K55" s="159">
        <f t="shared" ref="K55" si="245">L55-J55</f>
        <v>-821.81</v>
      </c>
      <c r="L55" s="159">
        <f>IV.!$Q56</f>
        <v>0</v>
      </c>
      <c r="M55" s="159">
        <f t="shared" ref="M55" si="246">N55-L55</f>
        <v>0</v>
      </c>
      <c r="N55" s="159">
        <f>V.!$Q54</f>
        <v>0</v>
      </c>
      <c r="O55" s="159">
        <f t="shared" ref="O55" si="247">P55-N55</f>
        <v>0</v>
      </c>
      <c r="P55" s="159">
        <f>VI.!$Q54</f>
        <v>0</v>
      </c>
      <c r="Q55" s="159">
        <f t="shared" ref="Q55" si="248">R55-P55</f>
        <v>0</v>
      </c>
      <c r="R55" s="159">
        <f>VII.!$Q54</f>
        <v>0</v>
      </c>
      <c r="S55" s="159">
        <f t="shared" ref="S55" si="249">T55-R55</f>
        <v>0</v>
      </c>
      <c r="T55" s="159">
        <f>VIII.!$Q54</f>
        <v>0</v>
      </c>
      <c r="U55" s="159">
        <f t="shared" ref="U55" si="250">V55-T55</f>
        <v>0</v>
      </c>
      <c r="V55" s="159">
        <f>IX.!$Q54</f>
        <v>0</v>
      </c>
      <c r="W55" s="159">
        <f t="shared" ref="W55" si="251">X55-V55</f>
        <v>0</v>
      </c>
      <c r="X55" s="159">
        <f>X.!$Q54</f>
        <v>0</v>
      </c>
      <c r="Y55" s="159">
        <f t="shared" ref="Y55" si="252">Z55-X55</f>
        <v>0</v>
      </c>
      <c r="Z55" s="159">
        <f>XI.!$Q54</f>
        <v>0</v>
      </c>
      <c r="AA55" s="159">
        <f>AB55-Z55</f>
        <v>0</v>
      </c>
      <c r="AB55" s="159">
        <f>XII.!$Q54</f>
        <v>0</v>
      </c>
    </row>
    <row r="56" spans="1:30" x14ac:dyDescent="0.3">
      <c r="A56" s="111"/>
      <c r="B56" s="111"/>
      <c r="C56" s="122"/>
      <c r="D56" s="169"/>
      <c r="E56" s="170"/>
      <c r="F56" s="174"/>
      <c r="G56" s="159"/>
      <c r="H56" s="168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</row>
    <row r="57" spans="1:30" x14ac:dyDescent="0.3">
      <c r="A57" s="111" t="s">
        <v>54</v>
      </c>
      <c r="B57" s="111"/>
      <c r="C57" s="122" t="str">
        <f>I.!C55</f>
        <v>Mestské vysielanie a videotext</v>
      </c>
      <c r="D57" s="169">
        <f>XII.!Q57</f>
        <v>1600</v>
      </c>
      <c r="E57" s="170">
        <f>I.!Q55</f>
        <v>1600</v>
      </c>
      <c r="F57" s="174">
        <f>I.!$Q56</f>
        <v>0</v>
      </c>
      <c r="G57" s="159">
        <f t="shared" ref="G57" si="253">H57-F57</f>
        <v>0</v>
      </c>
      <c r="H57" s="167">
        <f>II.!$Q58</f>
        <v>0</v>
      </c>
      <c r="I57" s="159">
        <f t="shared" ref="I57" si="254">J57-H57</f>
        <v>0</v>
      </c>
      <c r="J57" s="159">
        <f>III.!$Q58</f>
        <v>0</v>
      </c>
      <c r="K57" s="159">
        <f t="shared" ref="K57" si="255">L57-J57</f>
        <v>0</v>
      </c>
      <c r="L57" s="159">
        <f>IV.!$Q58</f>
        <v>0</v>
      </c>
      <c r="M57" s="159">
        <f t="shared" ref="M57" si="256">N57-L57</f>
        <v>0</v>
      </c>
      <c r="N57" s="159">
        <f>V.!$Q56</f>
        <v>0</v>
      </c>
      <c r="O57" s="159">
        <f t="shared" ref="O57" si="257">P57-N57</f>
        <v>0</v>
      </c>
      <c r="P57" s="159">
        <f>VI.!$Q56</f>
        <v>0</v>
      </c>
      <c r="Q57" s="159">
        <f t="shared" ref="Q57" si="258">R57-P57</f>
        <v>0</v>
      </c>
      <c r="R57" s="159">
        <f>VII.!$Q56</f>
        <v>0</v>
      </c>
      <c r="S57" s="159">
        <f t="shared" ref="S57" si="259">T57-R57</f>
        <v>0</v>
      </c>
      <c r="T57" s="159">
        <f>VIII.!$Q56</f>
        <v>0</v>
      </c>
      <c r="U57" s="159">
        <f t="shared" ref="U57" si="260">V57-T57</f>
        <v>0</v>
      </c>
      <c r="V57" s="159">
        <f>IX.!$Q56</f>
        <v>0</v>
      </c>
      <c r="W57" s="159">
        <f t="shared" ref="W57" si="261">X57-V57</f>
        <v>0</v>
      </c>
      <c r="X57" s="159">
        <f>X.!$Q56</f>
        <v>0</v>
      </c>
      <c r="Y57" s="159">
        <f t="shared" ref="Y57" si="262">Z57-X57</f>
        <v>0</v>
      </c>
      <c r="Z57" s="159">
        <f>XI.!$Q56</f>
        <v>0</v>
      </c>
      <c r="AA57" s="159">
        <f>AB57-Z57</f>
        <v>0</v>
      </c>
      <c r="AB57" s="159">
        <f>XII.!$Q56</f>
        <v>0</v>
      </c>
    </row>
    <row r="58" spans="1:30" ht="14.4" thickBot="1" x14ac:dyDescent="0.35">
      <c r="A58" s="121"/>
      <c r="B58" s="121"/>
      <c r="C58" s="123"/>
      <c r="D58" s="173"/>
      <c r="E58" s="217"/>
      <c r="F58" s="218"/>
      <c r="G58" s="209"/>
      <c r="H58" s="210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</row>
    <row r="59" spans="1:30" s="78" customFormat="1" ht="14.4" thickBot="1" x14ac:dyDescent="0.35">
      <c r="A59" s="46"/>
      <c r="B59" s="46"/>
      <c r="C59" s="47"/>
      <c r="D59" s="106"/>
      <c r="E59" s="10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30" s="75" customFormat="1" ht="14.4" customHeight="1" x14ac:dyDescent="0.3">
      <c r="A60" s="112" t="s">
        <v>57</v>
      </c>
      <c r="B60" s="113"/>
      <c r="C60" s="116" t="s">
        <v>58</v>
      </c>
      <c r="D60" s="177">
        <f>SUM(D62:D83)</f>
        <v>77844</v>
      </c>
      <c r="E60" s="184">
        <f>SUM(E62:E83)</f>
        <v>80844</v>
      </c>
      <c r="F60" s="219">
        <f>I.!$Q59</f>
        <v>3629.63</v>
      </c>
      <c r="G60" s="189">
        <f t="shared" ref="G60" si="263">H60-F60</f>
        <v>5975.079999999999</v>
      </c>
      <c r="H60" s="189">
        <f>II.!$Q61</f>
        <v>9604.7099999999991</v>
      </c>
      <c r="I60" s="189">
        <f t="shared" ref="I60" si="264">J60-H60</f>
        <v>2832.5200000000004</v>
      </c>
      <c r="J60" s="187">
        <f>III.!$Q61</f>
        <v>12437.23</v>
      </c>
      <c r="K60" s="189">
        <f t="shared" ref="K60" si="265">L60-J60</f>
        <v>-12437.23</v>
      </c>
      <c r="L60" s="187">
        <f>IV.!$Q61</f>
        <v>0</v>
      </c>
      <c r="M60" s="189">
        <f t="shared" ref="M60" si="266">N60-L60</f>
        <v>0</v>
      </c>
      <c r="N60" s="187">
        <f>V.!$Q59</f>
        <v>0</v>
      </c>
      <c r="O60" s="187">
        <f t="shared" ref="O60" si="267">P60-N60</f>
        <v>0</v>
      </c>
      <c r="P60" s="187">
        <f>VI.!$Q59</f>
        <v>0</v>
      </c>
      <c r="Q60" s="187">
        <f t="shared" ref="Q60" si="268">R60-P60</f>
        <v>0</v>
      </c>
      <c r="R60" s="187">
        <f>VII.!$Q59</f>
        <v>0</v>
      </c>
      <c r="S60" s="187">
        <f t="shared" ref="S60" si="269">T60-R60</f>
        <v>0</v>
      </c>
      <c r="T60" s="187">
        <f>VIII.!$Q59</f>
        <v>0</v>
      </c>
      <c r="U60" s="187">
        <f t="shared" ref="U60" si="270">V60-T60</f>
        <v>0</v>
      </c>
      <c r="V60" s="187">
        <f>IX.!$Q59</f>
        <v>0</v>
      </c>
      <c r="W60" s="187">
        <f t="shared" ref="W60" si="271">X60-V60</f>
        <v>0</v>
      </c>
      <c r="X60" s="187">
        <f>X.!$Q59</f>
        <v>0</v>
      </c>
      <c r="Y60" s="187">
        <f t="shared" ref="Y60" si="272">Z60-X60</f>
        <v>0</v>
      </c>
      <c r="Z60" s="187">
        <f>XI.!$Q59</f>
        <v>0</v>
      </c>
      <c r="AA60" s="187">
        <f>AB60-Z60</f>
        <v>0</v>
      </c>
      <c r="AB60" s="187">
        <f>XII.!$Q59</f>
        <v>0</v>
      </c>
    </row>
    <row r="61" spans="1:30" s="75" customFormat="1" ht="15" customHeight="1" thickBot="1" x14ac:dyDescent="0.35">
      <c r="A61" s="114"/>
      <c r="B61" s="115"/>
      <c r="C61" s="117"/>
      <c r="D61" s="178"/>
      <c r="E61" s="185"/>
      <c r="F61" s="220"/>
      <c r="G61" s="190"/>
      <c r="H61" s="190"/>
      <c r="I61" s="190"/>
      <c r="J61" s="188"/>
      <c r="K61" s="190"/>
      <c r="L61" s="188"/>
      <c r="M61" s="190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</row>
    <row r="62" spans="1:30" s="9" customFormat="1" ht="12.75" customHeight="1" x14ac:dyDescent="0.3">
      <c r="A62" s="125" t="s">
        <v>59</v>
      </c>
      <c r="B62" s="125"/>
      <c r="C62" s="128" t="str">
        <f>I.!C60</f>
        <v>Právne a zmluvné služby pre mesto</v>
      </c>
      <c r="D62" s="165">
        <f>XII.!Q62</f>
        <v>12500</v>
      </c>
      <c r="E62" s="222">
        <f>I.!Q60</f>
        <v>12500</v>
      </c>
      <c r="F62" s="174">
        <f>I.!$Q61</f>
        <v>1121.03</v>
      </c>
      <c r="G62" s="159">
        <f t="shared" ref="G62" si="273">H62-F62</f>
        <v>1019.9199999999998</v>
      </c>
      <c r="H62" s="175">
        <f>II.!$Q63</f>
        <v>2140.9499999999998</v>
      </c>
      <c r="I62" s="168">
        <f t="shared" ref="I62" si="274">J62-H62</f>
        <v>1132.9100000000003</v>
      </c>
      <c r="J62" s="168">
        <f>III.!$Q63</f>
        <v>3273.86</v>
      </c>
      <c r="K62" s="168">
        <f t="shared" ref="K62" si="275">L62-J62</f>
        <v>-3273.86</v>
      </c>
      <c r="L62" s="168">
        <f>IV.!$Q63</f>
        <v>0</v>
      </c>
      <c r="M62" s="168">
        <f t="shared" ref="M62" si="276">N62-L62</f>
        <v>0</v>
      </c>
      <c r="N62" s="168">
        <f>V.!$Q61</f>
        <v>0</v>
      </c>
      <c r="O62" s="168">
        <f t="shared" ref="O62" si="277">P62-N62</f>
        <v>0</v>
      </c>
      <c r="P62" s="168">
        <f>VI.!$Q61</f>
        <v>0</v>
      </c>
      <c r="Q62" s="168">
        <f t="shared" ref="Q62" si="278">R62-P62</f>
        <v>0</v>
      </c>
      <c r="R62" s="168">
        <f>VII.!$Q61</f>
        <v>0</v>
      </c>
      <c r="S62" s="168">
        <f t="shared" ref="S62" si="279">T62-R62</f>
        <v>0</v>
      </c>
      <c r="T62" s="168">
        <f>VIII.!$Q61</f>
        <v>0</v>
      </c>
      <c r="U62" s="168">
        <f t="shared" ref="U62" si="280">V62-T62</f>
        <v>0</v>
      </c>
      <c r="V62" s="168">
        <f>IX.!$Q61</f>
        <v>0</v>
      </c>
      <c r="W62" s="168">
        <f t="shared" ref="W62" si="281">X62-V62</f>
        <v>0</v>
      </c>
      <c r="X62" s="168">
        <f>X.!$Q61</f>
        <v>0</v>
      </c>
      <c r="Y62" s="168">
        <f t="shared" ref="Y62" si="282">Z62-X62</f>
        <v>0</v>
      </c>
      <c r="Z62" s="168">
        <f>XI.!$Q61</f>
        <v>0</v>
      </c>
      <c r="AA62" s="168">
        <f>AB62-Z62</f>
        <v>0</v>
      </c>
      <c r="AB62" s="168">
        <f>XII.!$Q61</f>
        <v>0</v>
      </c>
    </row>
    <row r="63" spans="1:30" s="9" customFormat="1" ht="13.5" customHeight="1" x14ac:dyDescent="0.3">
      <c r="A63" s="111"/>
      <c r="B63" s="111"/>
      <c r="C63" s="122"/>
      <c r="D63" s="169"/>
      <c r="E63" s="215"/>
      <c r="F63" s="174"/>
      <c r="G63" s="159"/>
      <c r="H63" s="168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</row>
    <row r="64" spans="1:30" s="9" customFormat="1" ht="12.75" customHeight="1" x14ac:dyDescent="0.3">
      <c r="A64" s="111" t="s">
        <v>60</v>
      </c>
      <c r="B64" s="111"/>
      <c r="C64" s="122" t="str">
        <f>I.!C62</f>
        <v>Hospodárska správa, údržba a prevádzka budovy Msú a v. WC</v>
      </c>
      <c r="D64" s="169">
        <f>XII.!Q64</f>
        <v>27500</v>
      </c>
      <c r="E64" s="221">
        <f>I.!Q62</f>
        <v>27500</v>
      </c>
      <c r="F64" s="174">
        <f>I.!$Q63</f>
        <v>967.51</v>
      </c>
      <c r="G64" s="159">
        <f t="shared" ref="G64" si="283">H64-F64</f>
        <v>2147.38</v>
      </c>
      <c r="H64" s="167">
        <f>II.!$Q65</f>
        <v>3114.89</v>
      </c>
      <c r="I64" s="159">
        <f t="shared" ref="I64" si="284">J64-H64</f>
        <v>783.57000000000016</v>
      </c>
      <c r="J64" s="159">
        <f>III.!$Q65</f>
        <v>3898.46</v>
      </c>
      <c r="K64" s="159">
        <f t="shared" ref="K64" si="285">L64-J64</f>
        <v>-3898.46</v>
      </c>
      <c r="L64" s="159">
        <f>IV.!$Q65</f>
        <v>0</v>
      </c>
      <c r="M64" s="159">
        <f t="shared" ref="M64" si="286">N64-L64</f>
        <v>0</v>
      </c>
      <c r="N64" s="159">
        <f>V.!$Q63</f>
        <v>0</v>
      </c>
      <c r="O64" s="159">
        <f t="shared" ref="O64" si="287">P64-N64</f>
        <v>0</v>
      </c>
      <c r="P64" s="159">
        <f>VI.!$Q63</f>
        <v>0</v>
      </c>
      <c r="Q64" s="159">
        <f t="shared" ref="Q64" si="288">R64-P64</f>
        <v>0</v>
      </c>
      <c r="R64" s="159">
        <f>VII.!$Q63</f>
        <v>0</v>
      </c>
      <c r="S64" s="159">
        <f t="shared" ref="S64" si="289">T64-R64</f>
        <v>0</v>
      </c>
      <c r="T64" s="159">
        <f>VIII.!$Q63</f>
        <v>0</v>
      </c>
      <c r="U64" s="159">
        <f t="shared" ref="U64" si="290">V64-T64</f>
        <v>0</v>
      </c>
      <c r="V64" s="159">
        <f>IX.!$Q63</f>
        <v>0</v>
      </c>
      <c r="W64" s="159">
        <f t="shared" ref="W64" si="291">X64-V64</f>
        <v>0</v>
      </c>
      <c r="X64" s="159">
        <f>X.!$Q63</f>
        <v>0</v>
      </c>
      <c r="Y64" s="159">
        <f t="shared" ref="Y64" si="292">Z64-X64</f>
        <v>0</v>
      </c>
      <c r="Z64" s="159">
        <f>XI.!$Q63</f>
        <v>0</v>
      </c>
      <c r="AA64" s="159">
        <f>AB64-Z64</f>
        <v>0</v>
      </c>
      <c r="AB64" s="159">
        <f>XII.!$Q63</f>
        <v>0</v>
      </c>
    </row>
    <row r="65" spans="1:28" s="9" customFormat="1" ht="13.5" customHeight="1" x14ac:dyDescent="0.3">
      <c r="A65" s="111"/>
      <c r="B65" s="111"/>
      <c r="C65" s="122"/>
      <c r="D65" s="169"/>
      <c r="E65" s="215"/>
      <c r="F65" s="174"/>
      <c r="G65" s="159"/>
      <c r="H65" s="168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</row>
    <row r="66" spans="1:28" s="9" customFormat="1" ht="12.75" hidden="1" customHeight="1" x14ac:dyDescent="0.3">
      <c r="A66" s="111" t="s">
        <v>62</v>
      </c>
      <c r="B66" s="111"/>
      <c r="C66" s="145" t="str">
        <f>I.!C64</f>
        <v>Majetkovo právne vyrovnanie nehnuteľností (MPVN) - Dane</v>
      </c>
      <c r="D66" s="169">
        <f>XII.!Q66</f>
        <v>0</v>
      </c>
      <c r="E66" s="221">
        <f>I.!Q64</f>
        <v>0</v>
      </c>
      <c r="F66" s="174">
        <f>I.!$Q65</f>
        <v>0</v>
      </c>
      <c r="G66" s="159">
        <f t="shared" ref="G66" si="293">H66-F66</f>
        <v>0</v>
      </c>
      <c r="H66" s="167">
        <f>II.!$Q67</f>
        <v>0</v>
      </c>
      <c r="I66" s="159">
        <f t="shared" ref="I66" si="294">J66-H66</f>
        <v>0</v>
      </c>
      <c r="J66" s="159">
        <f>III.!$Q67</f>
        <v>0</v>
      </c>
      <c r="K66" s="159">
        <f t="shared" ref="K66" si="295">L66-J66</f>
        <v>0</v>
      </c>
      <c r="L66" s="159">
        <f>IV.!$Q67</f>
        <v>0</v>
      </c>
      <c r="M66" s="159">
        <f t="shared" ref="M66" si="296">N66-L66</f>
        <v>0</v>
      </c>
      <c r="N66" s="159">
        <f>V.!$Q65</f>
        <v>0</v>
      </c>
      <c r="O66" s="159">
        <f t="shared" ref="O66" si="297">P66-N66</f>
        <v>0</v>
      </c>
      <c r="P66" s="159">
        <f>VI.!$Q65</f>
        <v>0</v>
      </c>
      <c r="Q66" s="159">
        <f t="shared" ref="Q66" si="298">R66-P66</f>
        <v>0</v>
      </c>
      <c r="R66" s="159">
        <f>VII.!$Q65</f>
        <v>0</v>
      </c>
      <c r="S66" s="159">
        <f t="shared" ref="S66" si="299">T66-R66</f>
        <v>0</v>
      </c>
      <c r="T66" s="159">
        <f>VIII.!$Q65</f>
        <v>0</v>
      </c>
      <c r="U66" s="159">
        <f t="shared" ref="U66" si="300">V66-T66</f>
        <v>0</v>
      </c>
      <c r="V66" s="159">
        <f>IX.!$Q65</f>
        <v>0</v>
      </c>
      <c r="W66" s="159">
        <f t="shared" ref="W66" si="301">X66-V66</f>
        <v>0</v>
      </c>
      <c r="X66" s="159">
        <f>X.!$Q65</f>
        <v>0</v>
      </c>
      <c r="Y66" s="159">
        <f t="shared" ref="Y66" si="302">Z66-X66</f>
        <v>0</v>
      </c>
      <c r="Z66" s="159">
        <f>XI.!$Q65</f>
        <v>0</v>
      </c>
      <c r="AA66" s="159">
        <f>AB66-Z66</f>
        <v>0</v>
      </c>
      <c r="AB66" s="159">
        <f>XII.!$Q65</f>
        <v>0</v>
      </c>
    </row>
    <row r="67" spans="1:28" s="9" customFormat="1" ht="13.5" hidden="1" customHeight="1" x14ac:dyDescent="0.3">
      <c r="A67" s="111"/>
      <c r="B67" s="111"/>
      <c r="C67" s="128"/>
      <c r="D67" s="169"/>
      <c r="E67" s="215"/>
      <c r="F67" s="174"/>
      <c r="G67" s="159"/>
      <c r="H67" s="168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</row>
    <row r="68" spans="1:28" s="9" customFormat="1" ht="12.75" customHeight="1" x14ac:dyDescent="0.3">
      <c r="A68" s="111" t="s">
        <v>62</v>
      </c>
      <c r="B68" s="111"/>
      <c r="C68" s="122" t="str">
        <f>I.!C66</f>
        <v>MPVN - Nákup pozemkov pod poľné hnojisko</v>
      </c>
      <c r="D68" s="169">
        <f>XII.!Q68</f>
        <v>7020</v>
      </c>
      <c r="E68" s="221">
        <f>I.!Q66</f>
        <v>10020</v>
      </c>
      <c r="F68" s="174">
        <f>I.!$Q67</f>
        <v>0</v>
      </c>
      <c r="G68" s="159">
        <f t="shared" ref="G68" si="303">H68-F68</f>
        <v>0</v>
      </c>
      <c r="H68" s="167">
        <f>II.!$Q69</f>
        <v>0</v>
      </c>
      <c r="I68" s="159">
        <f t="shared" ref="I68" si="304">J68-H68</f>
        <v>19.95</v>
      </c>
      <c r="J68" s="159">
        <f>III.!$Q69</f>
        <v>19.95</v>
      </c>
      <c r="K68" s="159">
        <f t="shared" ref="K68" si="305">L68-J68</f>
        <v>-19.95</v>
      </c>
      <c r="L68" s="159">
        <f>IV.!$Q69</f>
        <v>0</v>
      </c>
      <c r="M68" s="159">
        <f t="shared" ref="M68" si="306">N68-L68</f>
        <v>0</v>
      </c>
      <c r="N68" s="159">
        <f>V.!$Q67</f>
        <v>0</v>
      </c>
      <c r="O68" s="159">
        <f t="shared" ref="O68" si="307">P68-N68</f>
        <v>0</v>
      </c>
      <c r="P68" s="159">
        <f>VI.!$Q67</f>
        <v>0</v>
      </c>
      <c r="Q68" s="159">
        <f t="shared" ref="Q68" si="308">R68-P68</f>
        <v>0</v>
      </c>
      <c r="R68" s="159">
        <f>VII.!$Q67</f>
        <v>0</v>
      </c>
      <c r="S68" s="159">
        <f t="shared" ref="S68" si="309">T68-R68</f>
        <v>0</v>
      </c>
      <c r="T68" s="159">
        <f>VIII.!$Q67</f>
        <v>0</v>
      </c>
      <c r="U68" s="159">
        <f t="shared" ref="U68" si="310">V68-T68</f>
        <v>0</v>
      </c>
      <c r="V68" s="159">
        <f>IX.!$Q67</f>
        <v>0</v>
      </c>
      <c r="W68" s="159">
        <f t="shared" ref="W68" si="311">X68-V68</f>
        <v>0</v>
      </c>
      <c r="X68" s="159">
        <f>X.!$Q67</f>
        <v>0</v>
      </c>
      <c r="Y68" s="159">
        <f t="shared" ref="Y68" si="312">Z68-X68</f>
        <v>0</v>
      </c>
      <c r="Z68" s="159">
        <f>XI.!$Q67</f>
        <v>0</v>
      </c>
      <c r="AA68" s="159">
        <f>AB68-Z68</f>
        <v>0</v>
      </c>
      <c r="AB68" s="159">
        <f>XII.!$Q67</f>
        <v>0</v>
      </c>
    </row>
    <row r="69" spans="1:28" s="9" customFormat="1" ht="13.5" customHeight="1" x14ac:dyDescent="0.3">
      <c r="A69" s="111"/>
      <c r="B69" s="111"/>
      <c r="C69" s="122"/>
      <c r="D69" s="169"/>
      <c r="E69" s="215"/>
      <c r="F69" s="174"/>
      <c r="G69" s="159"/>
      <c r="H69" s="168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</row>
    <row r="70" spans="1:28" s="9" customFormat="1" ht="12.75" customHeight="1" x14ac:dyDescent="0.3">
      <c r="A70" s="111" t="s">
        <v>62</v>
      </c>
      <c r="B70" s="111"/>
      <c r="C70" s="145" t="str">
        <f>I.!C68</f>
        <v>Majetkovo právne vyrovnanie nehnuteľností (MPVN) - Poplatky</v>
      </c>
      <c r="D70" s="169">
        <f>XII.!Q70</f>
        <v>5844</v>
      </c>
      <c r="E70" s="221">
        <f>I.!Q68</f>
        <v>5844</v>
      </c>
      <c r="F70" s="174">
        <f>I.!$Q69</f>
        <v>93.5</v>
      </c>
      <c r="G70" s="159">
        <f t="shared" ref="G70" si="313">H70-F70</f>
        <v>111</v>
      </c>
      <c r="H70" s="167">
        <f>II.!$Q71</f>
        <v>204.5</v>
      </c>
      <c r="I70" s="159">
        <f t="shared" ref="I70" si="314">J70-H70</f>
        <v>113.45999999999998</v>
      </c>
      <c r="J70" s="159">
        <f>III.!$Q71</f>
        <v>317.95999999999998</v>
      </c>
      <c r="K70" s="159">
        <f t="shared" ref="K70" si="315">L70-J70</f>
        <v>-317.95999999999998</v>
      </c>
      <c r="L70" s="159">
        <f>IV.!$Q71</f>
        <v>0</v>
      </c>
      <c r="M70" s="159">
        <f t="shared" ref="M70" si="316">N70-L70</f>
        <v>0</v>
      </c>
      <c r="N70" s="159">
        <f>V.!$Q69</f>
        <v>0</v>
      </c>
      <c r="O70" s="159">
        <f t="shared" ref="O70" si="317">P70-N70</f>
        <v>0</v>
      </c>
      <c r="P70" s="159">
        <f>VI.!$Q69</f>
        <v>0</v>
      </c>
      <c r="Q70" s="159">
        <f t="shared" ref="Q70" si="318">R70-P70</f>
        <v>0</v>
      </c>
      <c r="R70" s="159">
        <f>VII.!$Q69</f>
        <v>0</v>
      </c>
      <c r="S70" s="159">
        <f t="shared" ref="S70" si="319">T70-R70</f>
        <v>0</v>
      </c>
      <c r="T70" s="159">
        <f>VIII.!$Q69</f>
        <v>0</v>
      </c>
      <c r="U70" s="159">
        <f t="shared" ref="U70" si="320">V70-T70</f>
        <v>0</v>
      </c>
      <c r="V70" s="159">
        <f>IX.!$Q69</f>
        <v>0</v>
      </c>
      <c r="W70" s="159">
        <f t="shared" ref="W70" si="321">X70-V70</f>
        <v>0</v>
      </c>
      <c r="X70" s="159">
        <f>X.!$Q69</f>
        <v>0</v>
      </c>
      <c r="Y70" s="159">
        <f t="shared" ref="Y70" si="322">Z70-X70</f>
        <v>0</v>
      </c>
      <c r="Z70" s="159">
        <f>XI.!$Q69</f>
        <v>0</v>
      </c>
      <c r="AA70" s="159">
        <f>AB70-Z70</f>
        <v>0</v>
      </c>
      <c r="AB70" s="159">
        <f>XII.!$Q69</f>
        <v>0</v>
      </c>
    </row>
    <row r="71" spans="1:28" s="9" customFormat="1" ht="13.5" customHeight="1" x14ac:dyDescent="0.3">
      <c r="A71" s="111"/>
      <c r="B71" s="111"/>
      <c r="C71" s="128"/>
      <c r="D71" s="169"/>
      <c r="E71" s="215"/>
      <c r="F71" s="174"/>
      <c r="G71" s="159"/>
      <c r="H71" s="168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</row>
    <row r="72" spans="1:28" s="9" customFormat="1" ht="12.75" hidden="1" customHeight="1" x14ac:dyDescent="0.3">
      <c r="A72" s="111" t="s">
        <v>62</v>
      </c>
      <c r="B72" s="111"/>
      <c r="C72" s="122" t="str">
        <f>I.!C70</f>
        <v>MPVN - ostatné služby</v>
      </c>
      <c r="D72" s="169">
        <f>XII.!Q72</f>
        <v>0</v>
      </c>
      <c r="E72" s="221">
        <f>I.!Q70</f>
        <v>0</v>
      </c>
      <c r="F72" s="174">
        <f>I.!$Q71</f>
        <v>0</v>
      </c>
      <c r="G72" s="159">
        <f t="shared" ref="G72" si="323">H72-F72</f>
        <v>0</v>
      </c>
      <c r="H72" s="167">
        <f>II.!$Q73</f>
        <v>0</v>
      </c>
      <c r="I72" s="159">
        <f t="shared" ref="I72" si="324">J72-H72</f>
        <v>0</v>
      </c>
      <c r="J72" s="159">
        <f>III.!$Q73</f>
        <v>0</v>
      </c>
      <c r="K72" s="159">
        <f t="shared" ref="K72" si="325">L72-J72</f>
        <v>0</v>
      </c>
      <c r="L72" s="159">
        <f>IV.!$Q73</f>
        <v>0</v>
      </c>
      <c r="M72" s="159">
        <f t="shared" ref="M72" si="326">N72-L72</f>
        <v>0</v>
      </c>
      <c r="N72" s="159">
        <f>V.!$Q71</f>
        <v>0</v>
      </c>
      <c r="O72" s="159">
        <f t="shared" ref="O72" si="327">P72-N72</f>
        <v>0</v>
      </c>
      <c r="P72" s="159">
        <f>VI.!$Q71</f>
        <v>0</v>
      </c>
      <c r="Q72" s="159">
        <f t="shared" ref="Q72" si="328">R72-P72</f>
        <v>0</v>
      </c>
      <c r="R72" s="159">
        <f>VII.!$Q71</f>
        <v>0</v>
      </c>
      <c r="S72" s="159">
        <f t="shared" ref="S72" si="329">T72-R72</f>
        <v>0</v>
      </c>
      <c r="T72" s="159">
        <f>VIII.!$Q71</f>
        <v>0</v>
      </c>
      <c r="U72" s="159">
        <f t="shared" ref="U72" si="330">V72-T72</f>
        <v>0</v>
      </c>
      <c r="V72" s="159">
        <f>IX.!$Q71</f>
        <v>0</v>
      </c>
      <c r="W72" s="159">
        <f t="shared" ref="W72" si="331">X72-V72</f>
        <v>0</v>
      </c>
      <c r="X72" s="159">
        <f>X.!$Q71</f>
        <v>0</v>
      </c>
      <c r="Y72" s="159">
        <f t="shared" ref="Y72" si="332">Z72-X72</f>
        <v>0</v>
      </c>
      <c r="Z72" s="159">
        <f>XI.!$Q71</f>
        <v>0</v>
      </c>
      <c r="AA72" s="159">
        <f>AB72-Z72</f>
        <v>0</v>
      </c>
      <c r="AB72" s="159">
        <f>XII.!$Q71</f>
        <v>0</v>
      </c>
    </row>
    <row r="73" spans="1:28" s="9" customFormat="1" ht="13.5" hidden="1" customHeight="1" x14ac:dyDescent="0.3">
      <c r="A73" s="111"/>
      <c r="B73" s="111"/>
      <c r="C73" s="122"/>
      <c r="D73" s="169"/>
      <c r="E73" s="215"/>
      <c r="F73" s="174"/>
      <c r="G73" s="159"/>
      <c r="H73" s="168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</row>
    <row r="74" spans="1:28" s="9" customFormat="1" ht="12.75" hidden="1" customHeight="1" x14ac:dyDescent="0.3">
      <c r="A74" s="152" t="s">
        <v>62</v>
      </c>
      <c r="B74" s="152"/>
      <c r="C74" s="145" t="str">
        <f>I.!C72</f>
        <v>MPVN - Nákup pozemkov MK, VP ul. Lesná, ul. Tajovského</v>
      </c>
      <c r="D74" s="169">
        <f>XII.!Q74</f>
        <v>0</v>
      </c>
      <c r="E74" s="221">
        <f>I.!Q72</f>
        <v>0</v>
      </c>
      <c r="F74" s="174">
        <f>I.!$Q73</f>
        <v>0</v>
      </c>
      <c r="G74" s="159">
        <f t="shared" ref="G74" si="333">H74-F74</f>
        <v>0</v>
      </c>
      <c r="H74" s="167">
        <f>II.!$Q75</f>
        <v>0</v>
      </c>
      <c r="I74" s="159">
        <f t="shared" ref="I74" si="334">J74-H74</f>
        <v>0</v>
      </c>
      <c r="J74" s="159">
        <f>III.!$Q75</f>
        <v>0</v>
      </c>
      <c r="K74" s="159">
        <f t="shared" ref="K74" si="335">L74-J74</f>
        <v>0</v>
      </c>
      <c r="L74" s="159">
        <f>IV.!$Q75</f>
        <v>0</v>
      </c>
      <c r="M74" s="159">
        <f t="shared" ref="M74" si="336">N74-L74</f>
        <v>0</v>
      </c>
      <c r="N74" s="159">
        <f>V.!$Q73</f>
        <v>0</v>
      </c>
      <c r="O74" s="159">
        <f t="shared" ref="O74" si="337">P74-N74</f>
        <v>0</v>
      </c>
      <c r="P74" s="159">
        <f>VI.!$Q73</f>
        <v>0</v>
      </c>
      <c r="Q74" s="159">
        <f t="shared" ref="Q74" si="338">R74-P74</f>
        <v>0</v>
      </c>
      <c r="R74" s="159">
        <f>VII.!$Q73</f>
        <v>0</v>
      </c>
      <c r="S74" s="159">
        <f t="shared" ref="S74" si="339">T74-R74</f>
        <v>0</v>
      </c>
      <c r="T74" s="159">
        <f>VIII.!$Q73</f>
        <v>0</v>
      </c>
      <c r="U74" s="159">
        <f t="shared" ref="U74" si="340">V74-T74</f>
        <v>0</v>
      </c>
      <c r="V74" s="159">
        <f>IX.!$Q73</f>
        <v>0</v>
      </c>
      <c r="W74" s="159">
        <f t="shared" ref="W74" si="341">X74-V74</f>
        <v>0</v>
      </c>
      <c r="X74" s="159">
        <f>X.!$Q73</f>
        <v>0</v>
      </c>
      <c r="Y74" s="159">
        <f t="shared" ref="Y74" si="342">Z74-X74</f>
        <v>0</v>
      </c>
      <c r="Z74" s="159">
        <f>XI.!$Q73</f>
        <v>0</v>
      </c>
      <c r="AA74" s="159">
        <f>AB74-Z74</f>
        <v>0</v>
      </c>
      <c r="AB74" s="159">
        <f>XII.!$Q73</f>
        <v>0</v>
      </c>
    </row>
    <row r="75" spans="1:28" s="9" customFormat="1" ht="13.5" hidden="1" customHeight="1" x14ac:dyDescent="0.3">
      <c r="A75" s="125"/>
      <c r="B75" s="125"/>
      <c r="C75" s="128"/>
      <c r="D75" s="169"/>
      <c r="E75" s="215"/>
      <c r="F75" s="174"/>
      <c r="G75" s="159"/>
      <c r="H75" s="168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</row>
    <row r="76" spans="1:28" s="9" customFormat="1" ht="12.75" customHeight="1" x14ac:dyDescent="0.3">
      <c r="A76" s="111" t="s">
        <v>64</v>
      </c>
      <c r="B76" s="111"/>
      <c r="C76" s="122" t="str">
        <f>I.!C74</f>
        <v>Zabezpečenie úkonov spojených s voľbami</v>
      </c>
      <c r="D76" s="169">
        <f>XII.!Q76</f>
        <v>4163</v>
      </c>
      <c r="E76" s="221">
        <f>I.!Q74</f>
        <v>4163</v>
      </c>
      <c r="F76" s="174">
        <f>I.!$Q75</f>
        <v>0</v>
      </c>
      <c r="G76" s="159">
        <f t="shared" ref="G76" si="343">H76-F76</f>
        <v>0</v>
      </c>
      <c r="H76" s="167">
        <f>II.!$Q77</f>
        <v>0</v>
      </c>
      <c r="I76" s="159">
        <f t="shared" ref="I76" si="344">J76-H76</f>
        <v>0</v>
      </c>
      <c r="J76" s="159">
        <f>III.!$Q77</f>
        <v>0</v>
      </c>
      <c r="K76" s="159">
        <f t="shared" ref="K76" si="345">L76-J76</f>
        <v>0</v>
      </c>
      <c r="L76" s="159">
        <f>IV.!$Q77</f>
        <v>0</v>
      </c>
      <c r="M76" s="159">
        <f t="shared" ref="M76" si="346">N76-L76</f>
        <v>0</v>
      </c>
      <c r="N76" s="159">
        <f>V.!$Q75</f>
        <v>0</v>
      </c>
      <c r="O76" s="159">
        <f t="shared" ref="O76" si="347">P76-N76</f>
        <v>0</v>
      </c>
      <c r="P76" s="159">
        <f>VI.!$Q75</f>
        <v>0</v>
      </c>
      <c r="Q76" s="159">
        <f t="shared" ref="Q76" si="348">R76-P76</f>
        <v>0</v>
      </c>
      <c r="R76" s="159">
        <f>VII.!$Q75</f>
        <v>0</v>
      </c>
      <c r="S76" s="159">
        <f t="shared" ref="S76" si="349">T76-R76</f>
        <v>0</v>
      </c>
      <c r="T76" s="159">
        <f>VIII.!$Q75</f>
        <v>0</v>
      </c>
      <c r="U76" s="159">
        <f t="shared" ref="U76" si="350">V76-T76</f>
        <v>0</v>
      </c>
      <c r="V76" s="159">
        <f>IX.!$Q75</f>
        <v>0</v>
      </c>
      <c r="W76" s="159">
        <f t="shared" ref="W76" si="351">X76-V76</f>
        <v>0</v>
      </c>
      <c r="X76" s="159">
        <f>X.!$Q75</f>
        <v>0</v>
      </c>
      <c r="Y76" s="159">
        <f t="shared" ref="Y76" si="352">Z76-X76</f>
        <v>0</v>
      </c>
      <c r="Z76" s="159">
        <f>XI.!$Q75</f>
        <v>0</v>
      </c>
      <c r="AA76" s="159">
        <f>AB76-Z76</f>
        <v>0</v>
      </c>
      <c r="AB76" s="159">
        <f>XII.!$Q75</f>
        <v>0</v>
      </c>
    </row>
    <row r="77" spans="1:28" s="9" customFormat="1" ht="13.5" customHeight="1" x14ac:dyDescent="0.3">
      <c r="A77" s="111"/>
      <c r="B77" s="111"/>
      <c r="C77" s="122"/>
      <c r="D77" s="169"/>
      <c r="E77" s="215"/>
      <c r="F77" s="174"/>
      <c r="G77" s="159"/>
      <c r="H77" s="168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</row>
    <row r="78" spans="1:28" s="9" customFormat="1" ht="12.75" customHeight="1" x14ac:dyDescent="0.3">
      <c r="A78" s="111" t="s">
        <v>67</v>
      </c>
      <c r="B78" s="111"/>
      <c r="C78" s="122" t="str">
        <f>I.!C76</f>
        <v>Arichív a registratúra</v>
      </c>
      <c r="D78" s="169">
        <f>XII.!Q78</f>
        <v>250</v>
      </c>
      <c r="E78" s="221">
        <f>I.!Q76</f>
        <v>250</v>
      </c>
      <c r="F78" s="174">
        <f>I.!$Q77</f>
        <v>0</v>
      </c>
      <c r="G78" s="159">
        <f t="shared" ref="G78" si="353">H78-F78</f>
        <v>0</v>
      </c>
      <c r="H78" s="167">
        <f>II.!$Q79</f>
        <v>0</v>
      </c>
      <c r="I78" s="159">
        <f t="shared" ref="I78" si="354">J78-H78</f>
        <v>0</v>
      </c>
      <c r="J78" s="159">
        <f>III.!$Q79</f>
        <v>0</v>
      </c>
      <c r="K78" s="159">
        <f t="shared" ref="K78" si="355">L78-J78</f>
        <v>0</v>
      </c>
      <c r="L78" s="159">
        <f>IV.!$Q79</f>
        <v>0</v>
      </c>
      <c r="M78" s="159">
        <f t="shared" ref="M78" si="356">N78-L78</f>
        <v>0</v>
      </c>
      <c r="N78" s="159">
        <f>V.!$Q77</f>
        <v>0</v>
      </c>
      <c r="O78" s="159">
        <f t="shared" ref="O78" si="357">P78-N78</f>
        <v>0</v>
      </c>
      <c r="P78" s="159">
        <f>VI.!$Q77</f>
        <v>0</v>
      </c>
      <c r="Q78" s="159">
        <f t="shared" ref="Q78" si="358">R78-P78</f>
        <v>0</v>
      </c>
      <c r="R78" s="159">
        <f>VII.!$Q77</f>
        <v>0</v>
      </c>
      <c r="S78" s="159">
        <f t="shared" ref="S78" si="359">T78-R78</f>
        <v>0</v>
      </c>
      <c r="T78" s="159">
        <f>VIII.!$Q77</f>
        <v>0</v>
      </c>
      <c r="U78" s="159">
        <f t="shared" ref="U78" si="360">V78-T78</f>
        <v>0</v>
      </c>
      <c r="V78" s="159">
        <f>IX.!$Q77</f>
        <v>0</v>
      </c>
      <c r="W78" s="159">
        <f t="shared" ref="W78" si="361">X78-V78</f>
        <v>0</v>
      </c>
      <c r="X78" s="159">
        <f>X.!$Q77</f>
        <v>0</v>
      </c>
      <c r="Y78" s="159">
        <f t="shared" ref="Y78" si="362">Z78-X78</f>
        <v>0</v>
      </c>
      <c r="Z78" s="159">
        <f>XI.!$Q77</f>
        <v>0</v>
      </c>
      <c r="AA78" s="159">
        <f>AB78-Z78</f>
        <v>0</v>
      </c>
      <c r="AB78" s="159">
        <f>XII.!$Q77</f>
        <v>0</v>
      </c>
    </row>
    <row r="79" spans="1:28" s="9" customFormat="1" ht="13.5" customHeight="1" x14ac:dyDescent="0.3">
      <c r="A79" s="111"/>
      <c r="B79" s="111"/>
      <c r="C79" s="122"/>
      <c r="D79" s="169"/>
      <c r="E79" s="215"/>
      <c r="F79" s="174"/>
      <c r="G79" s="159"/>
      <c r="H79" s="168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</row>
    <row r="80" spans="1:28" s="9" customFormat="1" ht="12.75" customHeight="1" x14ac:dyDescent="0.3">
      <c r="A80" s="111" t="s">
        <v>69</v>
      </c>
      <c r="B80" s="111"/>
      <c r="C80" s="122" t="str">
        <f>I.!C78</f>
        <v>Autodoprava MsÚ</v>
      </c>
      <c r="D80" s="169">
        <f>XII.!Q80</f>
        <v>17467</v>
      </c>
      <c r="E80" s="221">
        <f>I.!Q78</f>
        <v>17467</v>
      </c>
      <c r="F80" s="174">
        <f>I.!$Q79</f>
        <v>1191</v>
      </c>
      <c r="G80" s="159">
        <f t="shared" ref="G80" si="363">H80-F80</f>
        <v>2578.46</v>
      </c>
      <c r="H80" s="167">
        <f>II.!$Q81</f>
        <v>3769.46</v>
      </c>
      <c r="I80" s="159">
        <f t="shared" ref="I80" si="364">J80-H80</f>
        <v>665.71</v>
      </c>
      <c r="J80" s="159">
        <f>III.!$Q81</f>
        <v>4435.17</v>
      </c>
      <c r="K80" s="159">
        <f t="shared" ref="K80" si="365">L80-J80</f>
        <v>-4435.17</v>
      </c>
      <c r="L80" s="159">
        <f>IV.!$Q81</f>
        <v>0</v>
      </c>
      <c r="M80" s="159">
        <f t="shared" ref="M80" si="366">N80-L80</f>
        <v>0</v>
      </c>
      <c r="N80" s="159">
        <f>V.!$Q79</f>
        <v>0</v>
      </c>
      <c r="O80" s="159">
        <f t="shared" ref="O80" si="367">P80-N80</f>
        <v>0</v>
      </c>
      <c r="P80" s="159">
        <f>VI.!$Q79</f>
        <v>0</v>
      </c>
      <c r="Q80" s="159">
        <f t="shared" ref="Q80" si="368">R80-P80</f>
        <v>0</v>
      </c>
      <c r="R80" s="159">
        <f>VII.!$Q79</f>
        <v>0</v>
      </c>
      <c r="S80" s="159">
        <f t="shared" ref="S80" si="369">T80-R80</f>
        <v>0</v>
      </c>
      <c r="T80" s="159">
        <f>VIII.!$Q79</f>
        <v>0</v>
      </c>
      <c r="U80" s="159">
        <f t="shared" ref="U80" si="370">V80-T80</f>
        <v>0</v>
      </c>
      <c r="V80" s="159">
        <f>IX.!$Q79</f>
        <v>0</v>
      </c>
      <c r="W80" s="159">
        <f t="shared" ref="W80" si="371">X80-V80</f>
        <v>0</v>
      </c>
      <c r="X80" s="159">
        <f>X.!$Q79</f>
        <v>0</v>
      </c>
      <c r="Y80" s="159">
        <f t="shared" ref="Y80" si="372">Z80-X80</f>
        <v>0</v>
      </c>
      <c r="Z80" s="159">
        <f>XI.!$Q79</f>
        <v>0</v>
      </c>
      <c r="AA80" s="159">
        <f>AB80-Z80</f>
        <v>0</v>
      </c>
      <c r="AB80" s="159">
        <f>XII.!$Q79</f>
        <v>0</v>
      </c>
    </row>
    <row r="81" spans="1:28" s="9" customFormat="1" ht="13.5" customHeight="1" x14ac:dyDescent="0.3">
      <c r="A81" s="111"/>
      <c r="B81" s="111"/>
      <c r="C81" s="122"/>
      <c r="D81" s="169"/>
      <c r="E81" s="215"/>
      <c r="F81" s="174"/>
      <c r="G81" s="159"/>
      <c r="H81" s="168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</row>
    <row r="82" spans="1:28" s="9" customFormat="1" ht="12.75" customHeight="1" x14ac:dyDescent="0.3">
      <c r="A82" s="111" t="s">
        <v>69</v>
      </c>
      <c r="B82" s="111"/>
      <c r="C82" s="122" t="str">
        <f>I.!C80</f>
        <v>Autodoprava MsP</v>
      </c>
      <c r="D82" s="169">
        <f>XII.!Q82</f>
        <v>3100</v>
      </c>
      <c r="E82" s="221">
        <f>I.!Q80</f>
        <v>3100</v>
      </c>
      <c r="F82" s="174">
        <f>I.!$Q81</f>
        <v>256.58999999999997</v>
      </c>
      <c r="G82" s="159">
        <f t="shared" ref="G82" si="373">H82-F82</f>
        <v>118.32000000000005</v>
      </c>
      <c r="H82" s="167">
        <f>II.!$Q83</f>
        <v>374.91</v>
      </c>
      <c r="I82" s="159">
        <f t="shared" ref="I82" si="374">J82-H82</f>
        <v>116.91999999999996</v>
      </c>
      <c r="J82" s="159">
        <f>III.!$Q83</f>
        <v>491.83</v>
      </c>
      <c r="K82" s="159">
        <f t="shared" ref="K82" si="375">L82-J82</f>
        <v>-491.83</v>
      </c>
      <c r="L82" s="159">
        <f>IV.!$Q83</f>
        <v>0</v>
      </c>
      <c r="M82" s="159">
        <f t="shared" ref="M82" si="376">N82-L82</f>
        <v>0</v>
      </c>
      <c r="N82" s="159">
        <f>V.!$Q81</f>
        <v>0</v>
      </c>
      <c r="O82" s="159">
        <f t="shared" ref="O82" si="377">P82-N82</f>
        <v>0</v>
      </c>
      <c r="P82" s="159">
        <f>VI.!$Q81</f>
        <v>0</v>
      </c>
      <c r="Q82" s="159">
        <f t="shared" ref="Q82" si="378">R82-P82</f>
        <v>0</v>
      </c>
      <c r="R82" s="159">
        <f>VII.!$Q81</f>
        <v>0</v>
      </c>
      <c r="S82" s="159">
        <f t="shared" ref="S82" si="379">T82-R82</f>
        <v>0</v>
      </c>
      <c r="T82" s="159">
        <f>VIII.!$Q81</f>
        <v>0</v>
      </c>
      <c r="U82" s="159">
        <f t="shared" ref="U82" si="380">V82-T82</f>
        <v>0</v>
      </c>
      <c r="V82" s="159">
        <f>IX.!$Q81</f>
        <v>0</v>
      </c>
      <c r="W82" s="159">
        <f t="shared" ref="W82" si="381">X82-V82</f>
        <v>0</v>
      </c>
      <c r="X82" s="159">
        <f>X.!$Q81</f>
        <v>0</v>
      </c>
      <c r="Y82" s="159">
        <f t="shared" ref="Y82" si="382">Z82-X82</f>
        <v>0</v>
      </c>
      <c r="Z82" s="159">
        <f>XI.!$Q81</f>
        <v>0</v>
      </c>
      <c r="AA82" s="159">
        <f>AB82-Z82</f>
        <v>0</v>
      </c>
      <c r="AB82" s="159">
        <f>XII.!$Q81</f>
        <v>0</v>
      </c>
    </row>
    <row r="83" spans="1:28" s="9" customFormat="1" ht="13.5" customHeight="1" x14ac:dyDescent="0.3">
      <c r="A83" s="111"/>
      <c r="B83" s="111"/>
      <c r="C83" s="122"/>
      <c r="D83" s="169"/>
      <c r="E83" s="215"/>
      <c r="F83" s="174"/>
      <c r="G83" s="159"/>
      <c r="H83" s="168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</row>
    <row r="84" spans="1:28" s="9" customFormat="1" ht="12.75" hidden="1" customHeight="1" x14ac:dyDescent="0.3">
      <c r="A84" s="111" t="s">
        <v>69</v>
      </c>
      <c r="B84" s="111"/>
      <c r="C84" s="122" t="s">
        <v>73</v>
      </c>
      <c r="D84" s="169">
        <f>XII.!Q82</f>
        <v>3100</v>
      </c>
      <c r="E84" s="170">
        <f>I.!Q82</f>
        <v>0</v>
      </c>
      <c r="F84" s="226">
        <f>I.!$Q83</f>
        <v>0</v>
      </c>
      <c r="G84" s="226">
        <f t="shared" ref="G84" si="383">H84-F84</f>
        <v>0</v>
      </c>
      <c r="H84" s="167">
        <f>II.!$Q85</f>
        <v>0</v>
      </c>
      <c r="I84" s="159">
        <f t="shared" ref="I84" si="384">J84-H84</f>
        <v>491.83</v>
      </c>
      <c r="J84" s="159">
        <f>III.!$Q83</f>
        <v>491.83</v>
      </c>
      <c r="K84" s="159">
        <f t="shared" ref="K84" si="385">L84-J84</f>
        <v>-491.83</v>
      </c>
      <c r="L84" s="159">
        <f>IV.!$Q85</f>
        <v>0</v>
      </c>
      <c r="M84" s="159">
        <f t="shared" ref="M84" si="386">N84-L84</f>
        <v>0</v>
      </c>
      <c r="N84" s="159">
        <f>V.!$Q83</f>
        <v>0</v>
      </c>
      <c r="O84" s="159">
        <f t="shared" ref="O84" si="387">P84-N84</f>
        <v>0</v>
      </c>
      <c r="P84" s="159">
        <f>VI.!$Q83</f>
        <v>0</v>
      </c>
      <c r="Q84" s="159">
        <f t="shared" ref="Q84" si="388">R84-P84</f>
        <v>0</v>
      </c>
      <c r="R84" s="159">
        <f>VII.!$Q83</f>
        <v>0</v>
      </c>
      <c r="S84" s="159">
        <f t="shared" ref="S84" si="389">T84-R84</f>
        <v>0</v>
      </c>
      <c r="T84" s="159">
        <f>VIII.!$Q83</f>
        <v>0</v>
      </c>
      <c r="U84" s="159">
        <f t="shared" ref="U84" si="390">V84-T84</f>
        <v>0</v>
      </c>
      <c r="V84" s="159">
        <f>IX.!$Q83</f>
        <v>0</v>
      </c>
      <c r="W84" s="159">
        <f t="shared" ref="W84" si="391">X84-V84</f>
        <v>0</v>
      </c>
      <c r="X84" s="159">
        <f>X.!$Q83</f>
        <v>0</v>
      </c>
      <c r="Y84" s="159">
        <f t="shared" ref="Y84" si="392">Z84-X84</f>
        <v>0</v>
      </c>
      <c r="Z84" s="159">
        <f>XI.!$Q83</f>
        <v>0</v>
      </c>
      <c r="AA84" s="159">
        <f>AB84-Z84</f>
        <v>0</v>
      </c>
      <c r="AB84" s="159">
        <f>XII.!$Q83</f>
        <v>0</v>
      </c>
    </row>
    <row r="85" spans="1:28" s="9" customFormat="1" ht="13.5" hidden="1" customHeight="1" thickBot="1" x14ac:dyDescent="0.35">
      <c r="A85" s="121"/>
      <c r="B85" s="121"/>
      <c r="C85" s="123"/>
      <c r="D85" s="173"/>
      <c r="E85" s="217"/>
      <c r="F85" s="227"/>
      <c r="G85" s="227"/>
      <c r="H85" s="21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</row>
    <row r="86" spans="1:28" s="78" customFormat="1" ht="14.4" thickBot="1" x14ac:dyDescent="0.35">
      <c r="A86" s="46"/>
      <c r="B86" s="46"/>
      <c r="C86" s="47"/>
      <c r="D86" s="106"/>
      <c r="E86" s="106"/>
      <c r="F86" s="79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s="9" customFormat="1" ht="13.8" customHeight="1" x14ac:dyDescent="0.3">
      <c r="A87" s="112" t="s">
        <v>74</v>
      </c>
      <c r="B87" s="113"/>
      <c r="C87" s="116" t="s">
        <v>75</v>
      </c>
      <c r="D87" s="177">
        <f>SUM(D89:D96)</f>
        <v>19153</v>
      </c>
      <c r="E87" s="177">
        <f>SUM(E89:E96)</f>
        <v>19041</v>
      </c>
      <c r="F87" s="223">
        <f>I.!$Q86</f>
        <v>1363.1200000000001</v>
      </c>
      <c r="G87" s="187">
        <f t="shared" ref="G87" si="393">H87-F87</f>
        <v>123.69999999999982</v>
      </c>
      <c r="H87" s="189">
        <f>II.!$Q88</f>
        <v>1486.82</v>
      </c>
      <c r="I87" s="187">
        <f t="shared" ref="I87" si="394">J87-H87</f>
        <v>227.74</v>
      </c>
      <c r="J87" s="187">
        <f>III.!$Q88</f>
        <v>1714.56</v>
      </c>
      <c r="K87" s="187">
        <f t="shared" ref="K87" si="395">L87-J87</f>
        <v>-1714.56</v>
      </c>
      <c r="L87" s="187">
        <f>IV.!$Q88</f>
        <v>0</v>
      </c>
      <c r="M87" s="187">
        <f t="shared" ref="M87" si="396">N87-L87</f>
        <v>0</v>
      </c>
      <c r="N87" s="187">
        <f>V.!$Q86</f>
        <v>0</v>
      </c>
      <c r="O87" s="187">
        <f t="shared" ref="O87" si="397">P87-N87</f>
        <v>0</v>
      </c>
      <c r="P87" s="187">
        <f>VI.!$Q86</f>
        <v>0</v>
      </c>
      <c r="Q87" s="187">
        <f t="shared" ref="Q87" si="398">R87-P87</f>
        <v>0</v>
      </c>
      <c r="R87" s="187">
        <f>VII.!$Q86</f>
        <v>0</v>
      </c>
      <c r="S87" s="187">
        <f t="shared" ref="S87" si="399">T87-R87</f>
        <v>0</v>
      </c>
      <c r="T87" s="187">
        <f>VIII.!$Q86</f>
        <v>0</v>
      </c>
      <c r="U87" s="187">
        <f t="shared" ref="U87" si="400">V87-T87</f>
        <v>0</v>
      </c>
      <c r="V87" s="187">
        <f>IX.!$Q86</f>
        <v>0</v>
      </c>
      <c r="W87" s="187">
        <f t="shared" ref="W87" si="401">X87-V87</f>
        <v>0</v>
      </c>
      <c r="X87" s="187">
        <f>X.!$Q86</f>
        <v>0</v>
      </c>
      <c r="Y87" s="187">
        <f t="shared" ref="Y87" si="402">Z87-X87</f>
        <v>0</v>
      </c>
      <c r="Z87" s="187">
        <f>XI.!$Q86</f>
        <v>0</v>
      </c>
      <c r="AA87" s="187">
        <f>AB87-Z87</f>
        <v>0</v>
      </c>
      <c r="AB87" s="187">
        <f>XII.!$Q86</f>
        <v>0</v>
      </c>
    </row>
    <row r="88" spans="1:28" s="75" customFormat="1" ht="15" customHeight="1" thickBot="1" x14ac:dyDescent="0.35">
      <c r="A88" s="114"/>
      <c r="B88" s="115"/>
      <c r="C88" s="117"/>
      <c r="D88" s="178"/>
      <c r="E88" s="178"/>
      <c r="F88" s="224"/>
      <c r="G88" s="188"/>
      <c r="H88" s="190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</row>
    <row r="89" spans="1:28" x14ac:dyDescent="0.3">
      <c r="A89" s="125" t="s">
        <v>76</v>
      </c>
      <c r="B89" s="125"/>
      <c r="C89" s="128" t="str">
        <f>I.!C87</f>
        <v>Činnosť matriky</v>
      </c>
      <c r="D89" s="165">
        <f>XII.!Q89</f>
        <v>5452</v>
      </c>
      <c r="E89" s="215">
        <f>I.!Q87</f>
        <v>5340</v>
      </c>
      <c r="F89" s="225">
        <f>I.!$Q88</f>
        <v>4.5</v>
      </c>
      <c r="G89" s="168">
        <f t="shared" ref="G89" si="403">H89-F89</f>
        <v>14.3</v>
      </c>
      <c r="H89" s="175">
        <f>II.!$Q90</f>
        <v>18.8</v>
      </c>
      <c r="I89" s="168">
        <f t="shared" ref="I89" si="404">J89-H89</f>
        <v>0</v>
      </c>
      <c r="J89" s="168">
        <f>III.!$Q90</f>
        <v>18.8</v>
      </c>
      <c r="K89" s="168">
        <f t="shared" ref="K89" si="405">L89-J89</f>
        <v>-18.8</v>
      </c>
      <c r="L89" s="168">
        <f>IV.!$Q90</f>
        <v>0</v>
      </c>
      <c r="M89" s="168">
        <f t="shared" ref="M89" si="406">N89-L89</f>
        <v>0</v>
      </c>
      <c r="N89" s="168">
        <f>V.!$Q88</f>
        <v>0</v>
      </c>
      <c r="O89" s="168">
        <f t="shared" ref="O89" si="407">P89-N89</f>
        <v>0</v>
      </c>
      <c r="P89" s="168">
        <f>VI.!$Q88</f>
        <v>0</v>
      </c>
      <c r="Q89" s="168">
        <f t="shared" ref="Q89" si="408">R89-P89</f>
        <v>0</v>
      </c>
      <c r="R89" s="168">
        <f>VII.!$Q88</f>
        <v>0</v>
      </c>
      <c r="S89" s="168">
        <f t="shared" ref="S89" si="409">T89-R89</f>
        <v>0</v>
      </c>
      <c r="T89" s="168">
        <f>VIII.!$Q88</f>
        <v>0</v>
      </c>
      <c r="U89" s="168">
        <f t="shared" ref="U89" si="410">V89-T89</f>
        <v>0</v>
      </c>
      <c r="V89" s="168">
        <f>IX.!$Q88</f>
        <v>0</v>
      </c>
      <c r="W89" s="168">
        <f t="shared" ref="W89" si="411">X89-V89</f>
        <v>0</v>
      </c>
      <c r="X89" s="168">
        <f>X.!$Q88</f>
        <v>0</v>
      </c>
      <c r="Y89" s="168">
        <f t="shared" ref="Y89" si="412">Z89-X89</f>
        <v>0</v>
      </c>
      <c r="Z89" s="168">
        <f>XI.!$Q88</f>
        <v>0</v>
      </c>
      <c r="AA89" s="168">
        <f>AB89-Z89</f>
        <v>0</v>
      </c>
      <c r="AB89" s="168">
        <f>XII.!$Q88</f>
        <v>0</v>
      </c>
    </row>
    <row r="90" spans="1:28" x14ac:dyDescent="0.3">
      <c r="A90" s="111"/>
      <c r="B90" s="111"/>
      <c r="C90" s="122"/>
      <c r="D90" s="169"/>
      <c r="E90" s="170"/>
      <c r="F90" s="226"/>
      <c r="G90" s="159"/>
      <c r="H90" s="168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</row>
    <row r="91" spans="1:28" ht="13.8" customHeight="1" x14ac:dyDescent="0.3">
      <c r="A91" s="111" t="s">
        <v>79</v>
      </c>
      <c r="B91" s="111"/>
      <c r="C91" s="122" t="str">
        <f>I.!C89</f>
        <v>Evidencie</v>
      </c>
      <c r="D91" s="169">
        <f>XII.!Q91</f>
        <v>1698</v>
      </c>
      <c r="E91" s="170">
        <f>I.!Q89</f>
        <v>1698</v>
      </c>
      <c r="F91" s="226">
        <f>I.!$Q90</f>
        <v>0</v>
      </c>
      <c r="G91" s="159">
        <f t="shared" ref="G91" si="413">H91-F91</f>
        <v>0</v>
      </c>
      <c r="H91" s="167">
        <f>II.!$Q92</f>
        <v>0</v>
      </c>
      <c r="I91" s="159">
        <f t="shared" ref="I91" si="414">J91-H91</f>
        <v>0</v>
      </c>
      <c r="J91" s="159">
        <f>III.!$Q92</f>
        <v>0</v>
      </c>
      <c r="K91" s="159">
        <f t="shared" ref="K91" si="415">L91-J91</f>
        <v>0</v>
      </c>
      <c r="L91" s="159">
        <f>IV.!$Q92</f>
        <v>0</v>
      </c>
      <c r="M91" s="159">
        <f t="shared" ref="M91" si="416">N91-L91</f>
        <v>0</v>
      </c>
      <c r="N91" s="159">
        <f>V.!$Q90</f>
        <v>0</v>
      </c>
      <c r="O91" s="159">
        <f t="shared" ref="O91" si="417">P91-N91</f>
        <v>0</v>
      </c>
      <c r="P91" s="159">
        <f>VI.!$Q90</f>
        <v>0</v>
      </c>
      <c r="Q91" s="159">
        <f t="shared" ref="Q91" si="418">R91-P91</f>
        <v>0</v>
      </c>
      <c r="R91" s="159">
        <f>VII.!$Q90</f>
        <v>0</v>
      </c>
      <c r="S91" s="159">
        <f t="shared" ref="S91" si="419">T91-R91</f>
        <v>0</v>
      </c>
      <c r="T91" s="159">
        <f>VIII.!$Q90</f>
        <v>0</v>
      </c>
      <c r="U91" s="159">
        <f t="shared" ref="U91" si="420">V91-T91</f>
        <v>0</v>
      </c>
      <c r="V91" s="159">
        <f>IX.!$Q90</f>
        <v>0</v>
      </c>
      <c r="W91" s="159">
        <f t="shared" ref="W91" si="421">X91-V91</f>
        <v>0</v>
      </c>
      <c r="X91" s="159">
        <f>X.!$Q90</f>
        <v>0</v>
      </c>
      <c r="Y91" s="159">
        <f t="shared" ref="Y91" si="422">Z91-X91</f>
        <v>0</v>
      </c>
      <c r="Z91" s="159">
        <f>XI.!$Q90</f>
        <v>0</v>
      </c>
      <c r="AA91" s="159">
        <f>AB91-Z91</f>
        <v>0</v>
      </c>
      <c r="AB91" s="159">
        <f>XII.!$Q90</f>
        <v>0</v>
      </c>
    </row>
    <row r="92" spans="1:28" ht="13.8" customHeight="1" x14ac:dyDescent="0.3">
      <c r="A92" s="111"/>
      <c r="B92" s="111"/>
      <c r="C92" s="122"/>
      <c r="D92" s="169"/>
      <c r="E92" s="170"/>
      <c r="F92" s="226"/>
      <c r="G92" s="159"/>
      <c r="H92" s="168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</row>
    <row r="93" spans="1:28" x14ac:dyDescent="0.3">
      <c r="A93" s="111" t="s">
        <v>79</v>
      </c>
      <c r="B93" s="111"/>
      <c r="C93" s="122" t="str">
        <f>I.!C91</f>
        <v>Evidencie - všeobecný materiál</v>
      </c>
      <c r="D93" s="169">
        <f>XII.!Q93</f>
        <v>190</v>
      </c>
      <c r="E93" s="170">
        <f>I.!Q91</f>
        <v>190</v>
      </c>
      <c r="F93" s="226">
        <f>I.!$Q92</f>
        <v>0</v>
      </c>
      <c r="G93" s="159">
        <f t="shared" ref="G93" si="423">H93-F93</f>
        <v>0</v>
      </c>
      <c r="H93" s="167">
        <f>II.!$Q94</f>
        <v>0</v>
      </c>
      <c r="I93" s="159">
        <f t="shared" ref="I93" si="424">J93-H93</f>
        <v>0</v>
      </c>
      <c r="J93" s="159">
        <f>III.!$Q94</f>
        <v>0</v>
      </c>
      <c r="K93" s="159">
        <f t="shared" ref="K93" si="425">L93-J93</f>
        <v>0</v>
      </c>
      <c r="L93" s="159">
        <f>IV.!$Q94</f>
        <v>0</v>
      </c>
      <c r="M93" s="159">
        <f t="shared" ref="M93" si="426">N93-L93</f>
        <v>0</v>
      </c>
      <c r="N93" s="159">
        <f>V.!$Q92</f>
        <v>0</v>
      </c>
      <c r="O93" s="159">
        <f t="shared" ref="O93" si="427">P93-N93</f>
        <v>0</v>
      </c>
      <c r="P93" s="159">
        <f>VI.!$Q92</f>
        <v>0</v>
      </c>
      <c r="Q93" s="159">
        <f t="shared" ref="Q93" si="428">R93-P93</f>
        <v>0</v>
      </c>
      <c r="R93" s="159">
        <f>VII.!$Q92</f>
        <v>0</v>
      </c>
      <c r="S93" s="159">
        <f t="shared" ref="S93" si="429">T93-R93</f>
        <v>0</v>
      </c>
      <c r="T93" s="159">
        <f>VIII.!$Q92</f>
        <v>0</v>
      </c>
      <c r="U93" s="159">
        <f t="shared" ref="U93" si="430">V93-T93</f>
        <v>0</v>
      </c>
      <c r="V93" s="159">
        <f>IX.!$Q92</f>
        <v>0</v>
      </c>
      <c r="W93" s="159">
        <f t="shared" ref="W93" si="431">X93-V93</f>
        <v>0</v>
      </c>
      <c r="X93" s="159">
        <f>X.!$Q92</f>
        <v>0</v>
      </c>
      <c r="Y93" s="159">
        <f t="shared" ref="Y93" si="432">Z93-X93</f>
        <v>0</v>
      </c>
      <c r="Z93" s="159">
        <f>XI.!$Q92</f>
        <v>0</v>
      </c>
      <c r="AA93" s="159">
        <f>AB93-Z93</f>
        <v>0</v>
      </c>
      <c r="AB93" s="159">
        <f>XII.!$Q92</f>
        <v>0</v>
      </c>
    </row>
    <row r="94" spans="1:28" x14ac:dyDescent="0.3">
      <c r="A94" s="111"/>
      <c r="B94" s="111"/>
      <c r="C94" s="122"/>
      <c r="D94" s="169"/>
      <c r="E94" s="170"/>
      <c r="F94" s="226"/>
      <c r="G94" s="159"/>
      <c r="H94" s="168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</row>
    <row r="95" spans="1:28" x14ac:dyDescent="0.3">
      <c r="A95" s="111" t="s">
        <v>81</v>
      </c>
      <c r="B95" s="111"/>
      <c r="C95" s="122" t="str">
        <f>I.!C93</f>
        <v>Organizácia občianskych obradov</v>
      </c>
      <c r="D95" s="169">
        <f>XII.!Q95</f>
        <v>11813</v>
      </c>
      <c r="E95" s="170">
        <f>I.!Q93</f>
        <v>11813</v>
      </c>
      <c r="F95" s="226">
        <f>I.!$Q94</f>
        <v>1358.6200000000001</v>
      </c>
      <c r="G95" s="159">
        <f t="shared" ref="G95" si="433">H95-F95</f>
        <v>109.39999999999986</v>
      </c>
      <c r="H95" s="167">
        <f>II.!$Q96</f>
        <v>1468.02</v>
      </c>
      <c r="I95" s="159">
        <f t="shared" ref="I95" si="434">J95-H95</f>
        <v>227.74</v>
      </c>
      <c r="J95" s="159">
        <f>III.!$Q96</f>
        <v>1695.76</v>
      </c>
      <c r="K95" s="159">
        <f t="shared" ref="K95" si="435">L95-J95</f>
        <v>-1695.76</v>
      </c>
      <c r="L95" s="159">
        <f>IV.!$Q96</f>
        <v>0</v>
      </c>
      <c r="M95" s="159">
        <f t="shared" ref="M95" si="436">N95-L95</f>
        <v>0</v>
      </c>
      <c r="N95" s="159">
        <f>V.!$Q94</f>
        <v>0</v>
      </c>
      <c r="O95" s="159">
        <f t="shared" ref="O95" si="437">P95-N95</f>
        <v>0</v>
      </c>
      <c r="P95" s="159">
        <f>VI.!$Q94</f>
        <v>0</v>
      </c>
      <c r="Q95" s="159">
        <f t="shared" ref="Q95" si="438">R95-P95</f>
        <v>0</v>
      </c>
      <c r="R95" s="159">
        <f>VII.!$Q94</f>
        <v>0</v>
      </c>
      <c r="S95" s="159">
        <f t="shared" ref="S95" si="439">T95-R95</f>
        <v>0</v>
      </c>
      <c r="T95" s="159">
        <f>VIII.!$Q94</f>
        <v>0</v>
      </c>
      <c r="U95" s="159">
        <f t="shared" ref="U95" si="440">V95-T95</f>
        <v>0</v>
      </c>
      <c r="V95" s="159">
        <f>IX.!$Q94</f>
        <v>0</v>
      </c>
      <c r="W95" s="159">
        <f t="shared" ref="W95" si="441">X95-V95</f>
        <v>0</v>
      </c>
      <c r="X95" s="159">
        <f>X.!$Q94</f>
        <v>0</v>
      </c>
      <c r="Y95" s="159">
        <f t="shared" ref="Y95" si="442">Z95-X95</f>
        <v>0</v>
      </c>
      <c r="Z95" s="159">
        <f>XI.!$Q94</f>
        <v>0</v>
      </c>
      <c r="AA95" s="159">
        <f>AB95-Z95</f>
        <v>0</v>
      </c>
      <c r="AB95" s="159">
        <f>XII.!$Q94</f>
        <v>0</v>
      </c>
    </row>
    <row r="96" spans="1:28" ht="14.4" thickBot="1" x14ac:dyDescent="0.35">
      <c r="A96" s="121"/>
      <c r="B96" s="121"/>
      <c r="C96" s="123"/>
      <c r="D96" s="173"/>
      <c r="E96" s="217"/>
      <c r="F96" s="227"/>
      <c r="G96" s="209"/>
      <c r="H96" s="210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</row>
    <row r="97" spans="1:29" s="78" customFormat="1" ht="14.4" thickBot="1" x14ac:dyDescent="0.35">
      <c r="A97" s="46"/>
      <c r="B97" s="46"/>
      <c r="C97" s="47"/>
      <c r="D97" s="106"/>
      <c r="E97" s="106"/>
      <c r="F97" s="79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9" s="75" customFormat="1" ht="14.4" customHeight="1" x14ac:dyDescent="0.3">
      <c r="A98" s="112" t="s">
        <v>83</v>
      </c>
      <c r="B98" s="113"/>
      <c r="C98" s="116" t="s">
        <v>84</v>
      </c>
      <c r="D98" s="177">
        <f>SUM(D100:D109)</f>
        <v>152808</v>
      </c>
      <c r="E98" s="177">
        <f>SUM(E100:E109)</f>
        <v>152808</v>
      </c>
      <c r="F98" s="223">
        <f>I.!$Q97</f>
        <v>9428.01</v>
      </c>
      <c r="G98" s="187">
        <f t="shared" ref="G98" si="443">H98-F98</f>
        <v>9620.2100000000009</v>
      </c>
      <c r="H98" s="189">
        <f>II.!$Q99</f>
        <v>19048.22</v>
      </c>
      <c r="I98" s="187">
        <f t="shared" ref="I98" si="444">J98-H98</f>
        <v>10269.849999999999</v>
      </c>
      <c r="J98" s="187">
        <f>III.!$Q99</f>
        <v>29318.07</v>
      </c>
      <c r="K98" s="187">
        <f t="shared" ref="K98" si="445">L98-J98</f>
        <v>-29318.07</v>
      </c>
      <c r="L98" s="187">
        <f>IV.!$Q99</f>
        <v>0</v>
      </c>
      <c r="M98" s="187">
        <f t="shared" ref="M98" si="446">N98-L98</f>
        <v>0</v>
      </c>
      <c r="N98" s="187">
        <f>V.!$Q97</f>
        <v>0</v>
      </c>
      <c r="O98" s="187">
        <f t="shared" ref="O98" si="447">P98-N98</f>
        <v>0</v>
      </c>
      <c r="P98" s="187">
        <f>VI.!$Q97</f>
        <v>0</v>
      </c>
      <c r="Q98" s="187">
        <f t="shared" ref="Q98" si="448">R98-P98</f>
        <v>0</v>
      </c>
      <c r="R98" s="187">
        <f>VII.!$Q97</f>
        <v>0</v>
      </c>
      <c r="S98" s="187">
        <f t="shared" ref="S98" si="449">T98-R98</f>
        <v>0</v>
      </c>
      <c r="T98" s="187">
        <f>VIII.!$Q97</f>
        <v>0</v>
      </c>
      <c r="U98" s="187">
        <f t="shared" ref="U98" si="450">V98-T98</f>
        <v>0</v>
      </c>
      <c r="V98" s="187">
        <f>IX.!$Q97</f>
        <v>0</v>
      </c>
      <c r="W98" s="187">
        <f t="shared" ref="W98" si="451">X98-V98</f>
        <v>0</v>
      </c>
      <c r="X98" s="187">
        <f>X.!$Q97</f>
        <v>0</v>
      </c>
      <c r="Y98" s="187">
        <f t="shared" ref="Y98" si="452">Z98-X98</f>
        <v>0</v>
      </c>
      <c r="Z98" s="187">
        <f>XI.!$Q97</f>
        <v>0</v>
      </c>
      <c r="AA98" s="187">
        <f>AB98-Z98</f>
        <v>0</v>
      </c>
      <c r="AB98" s="187">
        <f>XII.!$Q97</f>
        <v>0</v>
      </c>
    </row>
    <row r="99" spans="1:29" s="75" customFormat="1" ht="15" customHeight="1" thickBot="1" x14ac:dyDescent="0.35">
      <c r="A99" s="114"/>
      <c r="B99" s="115"/>
      <c r="C99" s="117"/>
      <c r="D99" s="178"/>
      <c r="E99" s="178"/>
      <c r="F99" s="224"/>
      <c r="G99" s="188"/>
      <c r="H99" s="190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</row>
    <row r="100" spans="1:29" ht="12.75" customHeight="1" x14ac:dyDescent="0.3">
      <c r="A100" s="124" t="s">
        <v>85</v>
      </c>
      <c r="B100" s="125"/>
      <c r="C100" s="128" t="str">
        <f>I.!C98</f>
        <v>Verejný poriadok</v>
      </c>
      <c r="D100" s="165">
        <f>XII.!Q100</f>
        <v>102493</v>
      </c>
      <c r="E100" s="215">
        <f>I.!Q98</f>
        <v>102493</v>
      </c>
      <c r="F100" s="225">
        <f>I.!$Q99</f>
        <v>6647.4699999999993</v>
      </c>
      <c r="G100" s="168">
        <f t="shared" ref="G100" si="453">H100-F100</f>
        <v>6925.92</v>
      </c>
      <c r="H100" s="175">
        <f>II.!$Q101</f>
        <v>13573.39</v>
      </c>
      <c r="I100" s="168">
        <f t="shared" ref="I100" si="454">J100-H100</f>
        <v>7310.9399999999987</v>
      </c>
      <c r="J100" s="168">
        <f>III.!$Q101</f>
        <v>20884.329999999998</v>
      </c>
      <c r="K100" s="168">
        <f t="shared" ref="K100" si="455">L100-J100</f>
        <v>-20884.329999999998</v>
      </c>
      <c r="L100" s="168">
        <f>IV.!$Q101</f>
        <v>0</v>
      </c>
      <c r="M100" s="168">
        <f t="shared" ref="M100" si="456">N100-L100</f>
        <v>0</v>
      </c>
      <c r="N100" s="168">
        <f>V.!$Q99</f>
        <v>0</v>
      </c>
      <c r="O100" s="168">
        <f t="shared" ref="O100" si="457">P100-N100</f>
        <v>0</v>
      </c>
      <c r="P100" s="168">
        <f>VI.!$Q99</f>
        <v>0</v>
      </c>
      <c r="Q100" s="168">
        <f t="shared" ref="Q100" si="458">R100-P100</f>
        <v>0</v>
      </c>
      <c r="R100" s="168">
        <f>VII.!$Q99</f>
        <v>0</v>
      </c>
      <c r="S100" s="168">
        <f t="shared" ref="S100" si="459">T100-R100</f>
        <v>0</v>
      </c>
      <c r="T100" s="168">
        <f>VIII.!$Q99</f>
        <v>0</v>
      </c>
      <c r="U100" s="168">
        <f t="shared" ref="U100" si="460">V100-T100</f>
        <v>0</v>
      </c>
      <c r="V100" s="168">
        <f>IX.!$Q99</f>
        <v>0</v>
      </c>
      <c r="W100" s="168">
        <f t="shared" ref="W100" si="461">X100-V100</f>
        <v>0</v>
      </c>
      <c r="X100" s="168">
        <f>X.!$Q99</f>
        <v>0</v>
      </c>
      <c r="Y100" s="168">
        <f t="shared" ref="Y100" si="462">Z100-X100</f>
        <v>0</v>
      </c>
      <c r="Z100" s="168">
        <f>XI.!$Q99</f>
        <v>0</v>
      </c>
      <c r="AA100" s="168">
        <f>AB100-Z100</f>
        <v>0</v>
      </c>
      <c r="AB100" s="168">
        <f>XII.!$Q99</f>
        <v>0</v>
      </c>
    </row>
    <row r="101" spans="1:29" ht="14.4" x14ac:dyDescent="0.3">
      <c r="A101" s="110"/>
      <c r="B101" s="111"/>
      <c r="C101" s="122"/>
      <c r="D101" s="169"/>
      <c r="E101" s="170"/>
      <c r="F101" s="226"/>
      <c r="G101" s="159"/>
      <c r="H101" s="168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69"/>
    </row>
    <row r="102" spans="1:29" ht="14.4" x14ac:dyDescent="0.3">
      <c r="A102" s="110" t="s">
        <v>87</v>
      </c>
      <c r="B102" s="111"/>
      <c r="C102" s="122" t="str">
        <f>I.!C100</f>
        <v>MsP - propagácia, reklama</v>
      </c>
      <c r="D102" s="169">
        <f>XII.!Q102</f>
        <v>350</v>
      </c>
      <c r="E102" s="170">
        <f>I.!Q100</f>
        <v>350</v>
      </c>
      <c r="F102" s="226">
        <f>I.!$Q101</f>
        <v>0</v>
      </c>
      <c r="G102" s="159">
        <f t="shared" ref="G102" si="463">H102-F102</f>
        <v>0</v>
      </c>
      <c r="H102" s="167">
        <f>II.!$Q103</f>
        <v>0</v>
      </c>
      <c r="I102" s="159">
        <f t="shared" ref="I102" si="464">J102-H102</f>
        <v>0</v>
      </c>
      <c r="J102" s="159">
        <f>III.!$Q103</f>
        <v>0</v>
      </c>
      <c r="K102" s="159">
        <f t="shared" ref="K102" si="465">L102-J102</f>
        <v>0</v>
      </c>
      <c r="L102" s="159">
        <f>IV.!$Q103</f>
        <v>0</v>
      </c>
      <c r="M102" s="159">
        <f t="shared" ref="M102" si="466">N102-L102</f>
        <v>0</v>
      </c>
      <c r="N102" s="159">
        <f>V.!$Q101</f>
        <v>0</v>
      </c>
      <c r="O102" s="159">
        <f t="shared" ref="O102" si="467">P102-N102</f>
        <v>0</v>
      </c>
      <c r="P102" s="159">
        <f>VI.!$Q101</f>
        <v>0</v>
      </c>
      <c r="Q102" s="159">
        <f t="shared" ref="Q102" si="468">R102-P102</f>
        <v>0</v>
      </c>
      <c r="R102" s="159">
        <f>VII.!$Q101</f>
        <v>0</v>
      </c>
      <c r="S102" s="159">
        <f t="shared" ref="S102" si="469">T102-R102</f>
        <v>0</v>
      </c>
      <c r="T102" s="159">
        <f>VIII.!$Q101</f>
        <v>0</v>
      </c>
      <c r="U102" s="159">
        <f t="shared" ref="U102" si="470">V102-T102</f>
        <v>0</v>
      </c>
      <c r="V102" s="159">
        <f>IX.!$Q101</f>
        <v>0</v>
      </c>
      <c r="W102" s="159">
        <f t="shared" ref="W102" si="471">X102-V102</f>
        <v>0</v>
      </c>
      <c r="X102" s="159">
        <f>X.!$Q101</f>
        <v>0</v>
      </c>
      <c r="Y102" s="159">
        <f t="shared" ref="Y102" si="472">Z102-X102</f>
        <v>0</v>
      </c>
      <c r="Z102" s="159">
        <f>XI.!$Q101</f>
        <v>0</v>
      </c>
      <c r="AA102" s="159">
        <f>AB102-Z102</f>
        <v>0</v>
      </c>
      <c r="AB102" s="159">
        <f>XII.!$Q101</f>
        <v>0</v>
      </c>
      <c r="AC102" s="69"/>
    </row>
    <row r="103" spans="1:29" x14ac:dyDescent="0.3">
      <c r="A103" s="110"/>
      <c r="B103" s="111"/>
      <c r="C103" s="122"/>
      <c r="D103" s="169"/>
      <c r="E103" s="170"/>
      <c r="F103" s="226"/>
      <c r="G103" s="159"/>
      <c r="H103" s="168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</row>
    <row r="104" spans="1:29" x14ac:dyDescent="0.3">
      <c r="A104" s="110" t="s">
        <v>89</v>
      </c>
      <c r="B104" s="111"/>
      <c r="C104" s="122" t="str">
        <f>I.!C102</f>
        <v>Chránená dielňa</v>
      </c>
      <c r="D104" s="169">
        <f>XII.!Q104</f>
        <v>34083</v>
      </c>
      <c r="E104" s="170">
        <f>I.!Q102</f>
        <v>34083</v>
      </c>
      <c r="F104" s="226">
        <f>I.!$Q103</f>
        <v>1971.54</v>
      </c>
      <c r="G104" s="159">
        <f t="shared" ref="G104" si="473">H104-F104</f>
        <v>1766.0100000000002</v>
      </c>
      <c r="H104" s="167">
        <f>II.!$Q105</f>
        <v>3737.55</v>
      </c>
      <c r="I104" s="159">
        <f t="shared" ref="I104" si="474">J104-H104</f>
        <v>1800.0399999999991</v>
      </c>
      <c r="J104" s="159">
        <f>III.!$Q105</f>
        <v>5537.5899999999992</v>
      </c>
      <c r="K104" s="159">
        <f t="shared" ref="K104" si="475">L104-J104</f>
        <v>-5537.5899999999992</v>
      </c>
      <c r="L104" s="159">
        <f>IV.!$Q105</f>
        <v>0</v>
      </c>
      <c r="M104" s="159">
        <f t="shared" ref="M104" si="476">N104-L104</f>
        <v>0</v>
      </c>
      <c r="N104" s="159">
        <f>V.!$Q103</f>
        <v>0</v>
      </c>
      <c r="O104" s="159">
        <f t="shared" ref="O104" si="477">P104-N104</f>
        <v>0</v>
      </c>
      <c r="P104" s="159">
        <f>VI.!$Q103</f>
        <v>0</v>
      </c>
      <c r="Q104" s="159">
        <f t="shared" ref="Q104" si="478">R104-P104</f>
        <v>0</v>
      </c>
      <c r="R104" s="159">
        <f>VII.!$Q103</f>
        <v>0</v>
      </c>
      <c r="S104" s="159">
        <f t="shared" ref="S104" si="479">T104-R104</f>
        <v>0</v>
      </c>
      <c r="T104" s="159">
        <f>VIII.!$Q103</f>
        <v>0</v>
      </c>
      <c r="U104" s="159">
        <f t="shared" ref="U104" si="480">V104-T104</f>
        <v>0</v>
      </c>
      <c r="V104" s="159">
        <f>IX.!$Q103</f>
        <v>0</v>
      </c>
      <c r="W104" s="159">
        <f t="shared" ref="W104" si="481">X104-V104</f>
        <v>0</v>
      </c>
      <c r="X104" s="159">
        <f>X.!$Q103</f>
        <v>0</v>
      </c>
      <c r="Y104" s="159">
        <f t="shared" ref="Y104" si="482">Z104-X104</f>
        <v>0</v>
      </c>
      <c r="Z104" s="159">
        <f>XI.!$Q103</f>
        <v>0</v>
      </c>
      <c r="AA104" s="159">
        <f>AB104-Z104</f>
        <v>0</v>
      </c>
      <c r="AB104" s="159">
        <f>XII.!$Q103</f>
        <v>0</v>
      </c>
    </row>
    <row r="105" spans="1:29" x14ac:dyDescent="0.3">
      <c r="A105" s="110"/>
      <c r="B105" s="111"/>
      <c r="C105" s="122"/>
      <c r="D105" s="169"/>
      <c r="E105" s="170"/>
      <c r="F105" s="226"/>
      <c r="G105" s="159"/>
      <c r="H105" s="168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</row>
    <row r="106" spans="1:29" x14ac:dyDescent="0.3">
      <c r="A106" s="110" t="s">
        <v>90</v>
      </c>
      <c r="B106" s="111"/>
      <c r="C106" s="122" t="str">
        <f>I.!C104</f>
        <v>Civilná obrana</v>
      </c>
      <c r="D106" s="169">
        <f>XII.!Q106</f>
        <v>692</v>
      </c>
      <c r="E106" s="170">
        <f>I.!Q104</f>
        <v>692</v>
      </c>
      <c r="F106" s="226">
        <f>I.!$Q105</f>
        <v>98.58</v>
      </c>
      <c r="G106" s="159">
        <f t="shared" ref="G106" si="483">H106-F106</f>
        <v>75.86</v>
      </c>
      <c r="H106" s="167">
        <f>II.!$Q107</f>
        <v>174.44</v>
      </c>
      <c r="I106" s="159">
        <f t="shared" ref="I106" si="484">J106-H106</f>
        <v>108.54000000000002</v>
      </c>
      <c r="J106" s="159">
        <f>III.!$Q107</f>
        <v>282.98</v>
      </c>
      <c r="K106" s="159">
        <f t="shared" ref="K106" si="485">L106-J106</f>
        <v>-282.98</v>
      </c>
      <c r="L106" s="159">
        <f>IV.!$Q107</f>
        <v>0</v>
      </c>
      <c r="M106" s="159">
        <f t="shared" ref="M106" si="486">N106-L106</f>
        <v>0</v>
      </c>
      <c r="N106" s="159">
        <f>V.!$Q105</f>
        <v>0</v>
      </c>
      <c r="O106" s="159">
        <f t="shared" ref="O106" si="487">P106-N106</f>
        <v>0</v>
      </c>
      <c r="P106" s="159">
        <f>VI.!$Q105</f>
        <v>0</v>
      </c>
      <c r="Q106" s="159">
        <f t="shared" ref="Q106" si="488">R106-P106</f>
        <v>0</v>
      </c>
      <c r="R106" s="159">
        <f>VII.!$Q105</f>
        <v>0</v>
      </c>
      <c r="S106" s="159">
        <f t="shared" ref="S106" si="489">T106-R106</f>
        <v>0</v>
      </c>
      <c r="T106" s="159">
        <f>VIII.!$Q105</f>
        <v>0</v>
      </c>
      <c r="U106" s="159">
        <f t="shared" ref="U106" si="490">V106-T106</f>
        <v>0</v>
      </c>
      <c r="V106" s="159">
        <f>IX.!$Q105</f>
        <v>0</v>
      </c>
      <c r="W106" s="159">
        <f t="shared" ref="W106" si="491">X106-V106</f>
        <v>0</v>
      </c>
      <c r="X106" s="159">
        <f>X.!$Q105</f>
        <v>0</v>
      </c>
      <c r="Y106" s="159">
        <f t="shared" ref="Y106" si="492">Z106-X106</f>
        <v>0</v>
      </c>
      <c r="Z106" s="159">
        <f>XI.!$Q105</f>
        <v>0</v>
      </c>
      <c r="AA106" s="159">
        <f>AB106-Z106</f>
        <v>0</v>
      </c>
      <c r="AB106" s="159">
        <f>XII.!$Q105</f>
        <v>0</v>
      </c>
    </row>
    <row r="107" spans="1:29" x14ac:dyDescent="0.3">
      <c r="A107" s="110"/>
      <c r="B107" s="111"/>
      <c r="C107" s="122"/>
      <c r="D107" s="169"/>
      <c r="E107" s="170"/>
      <c r="F107" s="226"/>
      <c r="G107" s="159"/>
      <c r="H107" s="168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</row>
    <row r="108" spans="1:29" x14ac:dyDescent="0.3">
      <c r="A108" s="110" t="s">
        <v>93</v>
      </c>
      <c r="B108" s="111"/>
      <c r="C108" s="122" t="str">
        <f>I.!C106</f>
        <v>Ochrana pred požiarmi</v>
      </c>
      <c r="D108" s="169">
        <f>XII.!Q108</f>
        <v>15190</v>
      </c>
      <c r="E108" s="170">
        <f>I.!Q106</f>
        <v>15190</v>
      </c>
      <c r="F108" s="226">
        <f>I.!$Q107</f>
        <v>710.42</v>
      </c>
      <c r="G108" s="159">
        <f t="shared" ref="G108" si="493">H108-F108</f>
        <v>852.42000000000019</v>
      </c>
      <c r="H108" s="167">
        <f>II.!$Q109</f>
        <v>1562.8400000000001</v>
      </c>
      <c r="I108" s="159">
        <f t="shared" ref="I108" si="494">J108-H108</f>
        <v>1050.33</v>
      </c>
      <c r="J108" s="159">
        <f>III.!$Q109</f>
        <v>2613.17</v>
      </c>
      <c r="K108" s="159">
        <f t="shared" ref="K108" si="495">L108-J108</f>
        <v>-2613.17</v>
      </c>
      <c r="L108" s="159">
        <f>IV.!$Q109</f>
        <v>0</v>
      </c>
      <c r="M108" s="159">
        <f t="shared" ref="M108" si="496">N108-L108</f>
        <v>0</v>
      </c>
      <c r="N108" s="159">
        <f>V.!$Q107</f>
        <v>0</v>
      </c>
      <c r="O108" s="159">
        <f t="shared" ref="O108" si="497">P108-N108</f>
        <v>0</v>
      </c>
      <c r="P108" s="159">
        <f>VI.!$Q107</f>
        <v>0</v>
      </c>
      <c r="Q108" s="159">
        <f t="shared" ref="Q108" si="498">R108-P108</f>
        <v>0</v>
      </c>
      <c r="R108" s="159">
        <f>VII.!$Q107</f>
        <v>0</v>
      </c>
      <c r="S108" s="159">
        <f t="shared" ref="S108" si="499">T108-R108</f>
        <v>0</v>
      </c>
      <c r="T108" s="159">
        <f>VIII.!$Q107</f>
        <v>0</v>
      </c>
      <c r="U108" s="230">
        <f t="shared" ref="U108" si="500">V108-T108</f>
        <v>0</v>
      </c>
      <c r="V108" s="159">
        <f>IX.!$Q107</f>
        <v>0</v>
      </c>
      <c r="W108" s="159">
        <f t="shared" ref="W108" si="501">X108-V108</f>
        <v>0</v>
      </c>
      <c r="X108" s="159">
        <f>X.!$Q107</f>
        <v>0</v>
      </c>
      <c r="Y108" s="159">
        <f t="shared" ref="Y108" si="502">Z108-X108</f>
        <v>0</v>
      </c>
      <c r="Z108" s="159">
        <f>XI.!$Q107</f>
        <v>0</v>
      </c>
      <c r="AA108" s="159">
        <f>AB108-Z108</f>
        <v>0</v>
      </c>
      <c r="AB108" s="159">
        <f>XII.!$Q107</f>
        <v>0</v>
      </c>
    </row>
    <row r="109" spans="1:29" ht="14.4" thickBot="1" x14ac:dyDescent="0.35">
      <c r="A109" s="120"/>
      <c r="B109" s="121"/>
      <c r="C109" s="123"/>
      <c r="D109" s="173"/>
      <c r="E109" s="217"/>
      <c r="F109" s="227"/>
      <c r="G109" s="209"/>
      <c r="H109" s="210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31"/>
      <c r="V109" s="209"/>
      <c r="W109" s="209"/>
      <c r="X109" s="209"/>
      <c r="Y109" s="209"/>
      <c r="Z109" s="209"/>
      <c r="AA109" s="209"/>
      <c r="AB109" s="209"/>
    </row>
    <row r="110" spans="1:29" s="78" customFormat="1" ht="14.4" thickBot="1" x14ac:dyDescent="0.35">
      <c r="A110" s="46"/>
      <c r="B110" s="46"/>
      <c r="C110" s="47"/>
      <c r="D110" s="106"/>
      <c r="E110" s="106"/>
      <c r="F110" s="79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9" s="75" customFormat="1" ht="14.4" customHeight="1" x14ac:dyDescent="0.3">
      <c r="A111" s="112" t="s">
        <v>96</v>
      </c>
      <c r="B111" s="113"/>
      <c r="C111" s="116" t="s">
        <v>97</v>
      </c>
      <c r="D111" s="177">
        <f>SUM(D113:D116)</f>
        <v>730786</v>
      </c>
      <c r="E111" s="177">
        <f>SUM(E113:E116)</f>
        <v>730786</v>
      </c>
      <c r="F111" s="228">
        <f>I.!$Q110</f>
        <v>14524.08</v>
      </c>
      <c r="G111" s="187">
        <f t="shared" ref="G111" si="503">H111-F111</f>
        <v>14334.769999999999</v>
      </c>
      <c r="H111" s="189">
        <f>II.!$Q112</f>
        <v>28858.85</v>
      </c>
      <c r="I111" s="187">
        <f t="shared" ref="I111" si="504">J111-H111</f>
        <v>13742.879999999997</v>
      </c>
      <c r="J111" s="187">
        <f>III.!$Q112</f>
        <v>42601.729999999996</v>
      </c>
      <c r="K111" s="187">
        <f t="shared" ref="K111" si="505">L111-J111</f>
        <v>-42601.729999999996</v>
      </c>
      <c r="L111" s="187">
        <f>IV.!$Q112</f>
        <v>0</v>
      </c>
      <c r="M111" s="187">
        <f t="shared" ref="M111" si="506">N111-L111</f>
        <v>0</v>
      </c>
      <c r="N111" s="187">
        <f>V.!$Q110</f>
        <v>0</v>
      </c>
      <c r="O111" s="187">
        <f t="shared" ref="O111" si="507">P111-N111</f>
        <v>0</v>
      </c>
      <c r="P111" s="187">
        <f>VI.!$Q110</f>
        <v>0</v>
      </c>
      <c r="Q111" s="187">
        <f t="shared" ref="Q111" si="508">R111-P111</f>
        <v>0</v>
      </c>
      <c r="R111" s="187">
        <f>VII.!$Q110</f>
        <v>0</v>
      </c>
      <c r="S111" s="187">
        <f t="shared" ref="S111" si="509">T111-R111</f>
        <v>0</v>
      </c>
      <c r="T111" s="187">
        <f>VIII.!$Q110</f>
        <v>0</v>
      </c>
      <c r="U111" s="187">
        <f t="shared" ref="U111" si="510">V111-T111</f>
        <v>0</v>
      </c>
      <c r="V111" s="187">
        <f>IX.!$Q110</f>
        <v>0</v>
      </c>
      <c r="W111" s="187">
        <f t="shared" ref="W111" si="511">X111-V111</f>
        <v>0</v>
      </c>
      <c r="X111" s="187">
        <f>X.!$Q110</f>
        <v>0</v>
      </c>
      <c r="Y111" s="187">
        <f t="shared" ref="Y111" si="512">Z111-X111</f>
        <v>0</v>
      </c>
      <c r="Z111" s="187">
        <f>XI.!$Q110</f>
        <v>0</v>
      </c>
      <c r="AA111" s="187">
        <f>AB111-Z111</f>
        <v>0</v>
      </c>
      <c r="AB111" s="187">
        <f>XII.!$Q110</f>
        <v>0</v>
      </c>
    </row>
    <row r="112" spans="1:29" s="75" customFormat="1" ht="15" customHeight="1" thickBot="1" x14ac:dyDescent="0.35">
      <c r="A112" s="114"/>
      <c r="B112" s="115"/>
      <c r="C112" s="117"/>
      <c r="D112" s="178"/>
      <c r="E112" s="178"/>
      <c r="F112" s="229"/>
      <c r="G112" s="188"/>
      <c r="H112" s="190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</row>
    <row r="113" spans="1:29" ht="13.8" customHeight="1" x14ac:dyDescent="0.3">
      <c r="A113" s="125" t="s">
        <v>98</v>
      </c>
      <c r="B113" s="125"/>
      <c r="C113" s="128" t="str">
        <f>I.!C111</f>
        <v>Zvoz, odvoz a zneškodňovanie odpadu</v>
      </c>
      <c r="D113" s="165">
        <f>XII.!Q113</f>
        <v>726286</v>
      </c>
      <c r="E113" s="215">
        <f>I.!Q111</f>
        <v>726286</v>
      </c>
      <c r="F113" s="232">
        <f>I.!$Q112</f>
        <v>14148.67</v>
      </c>
      <c r="G113" s="168">
        <f t="shared" ref="G113" si="513">H113-F113</f>
        <v>14187.01</v>
      </c>
      <c r="H113" s="175">
        <f>II.!$Q114</f>
        <v>28335.68</v>
      </c>
      <c r="I113" s="168">
        <f t="shared" ref="I113" si="514">J113-H113</f>
        <v>13613.239999999998</v>
      </c>
      <c r="J113" s="168">
        <f>III.!$Q114</f>
        <v>41948.92</v>
      </c>
      <c r="K113" s="168">
        <f t="shared" ref="K113" si="515">L113-J113</f>
        <v>-41948.92</v>
      </c>
      <c r="L113" s="168">
        <f>IV.!$Q114</f>
        <v>0</v>
      </c>
      <c r="M113" s="168">
        <f t="shared" ref="M113" si="516">N113-L113</f>
        <v>0</v>
      </c>
      <c r="N113" s="168">
        <f>V.!$Q112</f>
        <v>0</v>
      </c>
      <c r="O113" s="168">
        <f t="shared" ref="O113" si="517">P113-N113</f>
        <v>0</v>
      </c>
      <c r="P113" s="168">
        <f>VI.!$Q112</f>
        <v>0</v>
      </c>
      <c r="Q113" s="168">
        <f t="shared" ref="Q113" si="518">R113-P113</f>
        <v>0</v>
      </c>
      <c r="R113" s="168">
        <f>VII.!$Q112</f>
        <v>0</v>
      </c>
      <c r="S113" s="168">
        <f t="shared" ref="S113" si="519">T113-R113</f>
        <v>0</v>
      </c>
      <c r="T113" s="168">
        <f>VIII.!$Q112</f>
        <v>0</v>
      </c>
      <c r="U113" s="168">
        <f t="shared" ref="U113" si="520">V113-T113</f>
        <v>0</v>
      </c>
      <c r="V113" s="168">
        <f>IX.!$Q112</f>
        <v>0</v>
      </c>
      <c r="W113" s="168">
        <f t="shared" ref="W113" si="521">X113-V113</f>
        <v>0</v>
      </c>
      <c r="X113" s="168">
        <f>X.!$Q112</f>
        <v>0</v>
      </c>
      <c r="Y113" s="168">
        <f t="shared" ref="Y113" si="522">Z113-X113</f>
        <v>0</v>
      </c>
      <c r="Z113" s="168">
        <f>XI.!$Q112</f>
        <v>0</v>
      </c>
      <c r="AA113" s="168">
        <f>AB113-Z113</f>
        <v>0</v>
      </c>
      <c r="AB113" s="168">
        <f>XII.!$Q112</f>
        <v>0</v>
      </c>
    </row>
    <row r="114" spans="1:29" x14ac:dyDescent="0.3">
      <c r="A114" s="111"/>
      <c r="B114" s="111"/>
      <c r="C114" s="122"/>
      <c r="D114" s="169"/>
      <c r="E114" s="170"/>
      <c r="F114" s="171"/>
      <c r="G114" s="159"/>
      <c r="H114" s="168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</row>
    <row r="115" spans="1:29" x14ac:dyDescent="0.3">
      <c r="A115" s="111" t="s">
        <v>100</v>
      </c>
      <c r="B115" s="111"/>
      <c r="C115" s="122" t="str">
        <f>I.!C113</f>
        <v>Nakladanie s odpadovými vodami</v>
      </c>
      <c r="D115" s="169">
        <f>XII.!Q115</f>
        <v>4500</v>
      </c>
      <c r="E115" s="170">
        <f>I.!Q113</f>
        <v>4500</v>
      </c>
      <c r="F115" s="171">
        <f>I.!$Q114</f>
        <v>375.41</v>
      </c>
      <c r="G115" s="159">
        <f t="shared" ref="G115" si="523">H115-F115</f>
        <v>147.75999999999993</v>
      </c>
      <c r="H115" s="167">
        <f>II.!$Q116</f>
        <v>523.16999999999996</v>
      </c>
      <c r="I115" s="159">
        <f t="shared" ref="I115" si="524">J115-H115</f>
        <v>129.63999999999999</v>
      </c>
      <c r="J115" s="159">
        <f>III.!$Q116</f>
        <v>652.80999999999995</v>
      </c>
      <c r="K115" s="159">
        <f t="shared" ref="K115" si="525">L115-J115</f>
        <v>-652.80999999999995</v>
      </c>
      <c r="L115" s="159">
        <f>IV.!$Q116</f>
        <v>0</v>
      </c>
      <c r="M115" s="159">
        <f t="shared" ref="M115" si="526">N115-L115</f>
        <v>0</v>
      </c>
      <c r="N115" s="159">
        <f>V.!$Q114</f>
        <v>0</v>
      </c>
      <c r="O115" s="159">
        <f t="shared" ref="O115" si="527">P115-N115</f>
        <v>0</v>
      </c>
      <c r="P115" s="159">
        <f>VI.!$Q114</f>
        <v>0</v>
      </c>
      <c r="Q115" s="159">
        <f t="shared" ref="Q115" si="528">R115-P115</f>
        <v>0</v>
      </c>
      <c r="R115" s="159">
        <f>VII.!$Q114</f>
        <v>0</v>
      </c>
      <c r="S115" s="159">
        <f t="shared" ref="S115" si="529">T115-R115</f>
        <v>0</v>
      </c>
      <c r="T115" s="159">
        <f>VIII.!$Q114</f>
        <v>0</v>
      </c>
      <c r="U115" s="159">
        <f t="shared" ref="U115" si="530">V115-T115</f>
        <v>0</v>
      </c>
      <c r="V115" s="159">
        <f>IX.!$Q114</f>
        <v>0</v>
      </c>
      <c r="W115" s="159">
        <f t="shared" ref="W115" si="531">X115-V115</f>
        <v>0</v>
      </c>
      <c r="X115" s="159">
        <f>X.!$Q114</f>
        <v>0</v>
      </c>
      <c r="Y115" s="159">
        <f t="shared" ref="Y115" si="532">Z115-X115</f>
        <v>0</v>
      </c>
      <c r="Z115" s="159">
        <f>XI.!$Q114</f>
        <v>0</v>
      </c>
      <c r="AA115" s="159">
        <f>AB115-Z115</f>
        <v>0</v>
      </c>
      <c r="AB115" s="159">
        <f>XII.!$Q114</f>
        <v>0</v>
      </c>
    </row>
    <row r="116" spans="1:29" ht="14.4" thickBot="1" x14ac:dyDescent="0.35">
      <c r="A116" s="121"/>
      <c r="B116" s="121"/>
      <c r="C116" s="123"/>
      <c r="D116" s="173"/>
      <c r="E116" s="217"/>
      <c r="F116" s="233"/>
      <c r="G116" s="209"/>
      <c r="H116" s="210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</row>
    <row r="117" spans="1:29" s="78" customFormat="1" ht="14.4" thickBot="1" x14ac:dyDescent="0.35">
      <c r="A117" s="46"/>
      <c r="B117" s="46"/>
      <c r="C117" s="47"/>
      <c r="D117" s="106"/>
      <c r="E117" s="106"/>
      <c r="F117" s="79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9" s="75" customFormat="1" ht="14.4" customHeight="1" x14ac:dyDescent="0.3">
      <c r="A118" s="112" t="s">
        <v>103</v>
      </c>
      <c r="B118" s="113"/>
      <c r="C118" s="116" t="s">
        <v>104</v>
      </c>
      <c r="D118" s="177">
        <f>SUM(D120:D135)</f>
        <v>350360</v>
      </c>
      <c r="E118" s="211">
        <f>SUM(E120:E135)</f>
        <v>210360</v>
      </c>
      <c r="F118" s="223">
        <f>I.!$Q117</f>
        <v>4041.6299999999997</v>
      </c>
      <c r="G118" s="187">
        <f t="shared" ref="G118" si="533">H118-F118</f>
        <v>4231.6000000000004</v>
      </c>
      <c r="H118" s="189">
        <f>II.!$Q119</f>
        <v>8273.23</v>
      </c>
      <c r="I118" s="187">
        <f t="shared" ref="I118" si="534">J118-H118</f>
        <v>6955.8799999999992</v>
      </c>
      <c r="J118" s="187">
        <f>III.!$Q119</f>
        <v>15229.109999999999</v>
      </c>
      <c r="K118" s="187">
        <f t="shared" ref="K118" si="535">L118-J118</f>
        <v>-15229.109999999999</v>
      </c>
      <c r="L118" s="187">
        <f>IV.!$Q119</f>
        <v>0</v>
      </c>
      <c r="M118" s="187">
        <f t="shared" ref="M118" si="536">N118-L118</f>
        <v>0</v>
      </c>
      <c r="N118" s="187">
        <f>V.!$Q117</f>
        <v>0</v>
      </c>
      <c r="O118" s="187">
        <f t="shared" ref="O118" si="537">P118-N118</f>
        <v>0</v>
      </c>
      <c r="P118" s="187">
        <f>VI.!$Q117</f>
        <v>0</v>
      </c>
      <c r="Q118" s="187">
        <f t="shared" ref="Q118" si="538">R118-P118</f>
        <v>0</v>
      </c>
      <c r="R118" s="187">
        <f>VII.!$Q117</f>
        <v>0</v>
      </c>
      <c r="S118" s="187">
        <f t="shared" ref="S118" si="539">T118-R118</f>
        <v>0</v>
      </c>
      <c r="T118" s="187">
        <f>VIII.!$Q117</f>
        <v>0</v>
      </c>
      <c r="U118" s="187">
        <f t="shared" ref="U118" si="540">V118-T118</f>
        <v>0</v>
      </c>
      <c r="V118" s="187">
        <f>IX.!$Q117</f>
        <v>0</v>
      </c>
      <c r="W118" s="187">
        <f t="shared" ref="W118" si="541">X118-V118</f>
        <v>0</v>
      </c>
      <c r="X118" s="187">
        <f>X.!$Q117</f>
        <v>0</v>
      </c>
      <c r="Y118" s="187">
        <f t="shared" ref="Y118" si="542">Z118-X118</f>
        <v>0</v>
      </c>
      <c r="Z118" s="187">
        <f>XI.!$Q117</f>
        <v>0</v>
      </c>
      <c r="AA118" s="187">
        <f>AB118-Z118</f>
        <v>0</v>
      </c>
      <c r="AB118" s="187">
        <f>XII.!$Q117</f>
        <v>0</v>
      </c>
    </row>
    <row r="119" spans="1:29" s="75" customFormat="1" ht="15" customHeight="1" thickBot="1" x14ac:dyDescent="0.35">
      <c r="A119" s="114"/>
      <c r="B119" s="115"/>
      <c r="C119" s="117"/>
      <c r="D119" s="178"/>
      <c r="E119" s="212"/>
      <c r="F119" s="224"/>
      <c r="G119" s="188"/>
      <c r="H119" s="190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</row>
    <row r="120" spans="1:29" ht="12.75" customHeight="1" x14ac:dyDescent="0.3">
      <c r="A120" s="130" t="s">
        <v>105</v>
      </c>
      <c r="B120" s="131"/>
      <c r="C120" s="132" t="str">
        <f>I.!C118</f>
        <v>Správa miestnych komunikácií Cesty, značky, vodor. značenie</v>
      </c>
      <c r="D120" s="199">
        <f>XII.!Q120</f>
        <v>29500</v>
      </c>
      <c r="E120" s="215">
        <f>I.!Q118</f>
        <v>29500</v>
      </c>
      <c r="F120" s="225">
        <f>I.!$Q119</f>
        <v>2368.4499999999998</v>
      </c>
      <c r="G120" s="168">
        <f t="shared" ref="G120" si="543">H120-F120</f>
        <v>2652.16</v>
      </c>
      <c r="H120" s="175">
        <f>II.!$Q121</f>
        <v>5020.6099999999997</v>
      </c>
      <c r="I120" s="168">
        <f t="shared" ref="I120" si="544">J120-H120</f>
        <v>2238.3100000000004</v>
      </c>
      <c r="J120" s="168">
        <f>III.!$Q121</f>
        <v>7258.92</v>
      </c>
      <c r="K120" s="168">
        <f t="shared" ref="K120" si="545">L120-J120</f>
        <v>-7258.92</v>
      </c>
      <c r="L120" s="168">
        <f>IV.!$Q121</f>
        <v>0</v>
      </c>
      <c r="M120" s="168">
        <f t="shared" ref="M120" si="546">N120-L120</f>
        <v>0</v>
      </c>
      <c r="N120" s="168">
        <f>V.!$Q119</f>
        <v>0</v>
      </c>
      <c r="O120" s="168">
        <f t="shared" ref="O120" si="547">P120-N120</f>
        <v>0</v>
      </c>
      <c r="P120" s="168">
        <f>VI.!$Q119</f>
        <v>0</v>
      </c>
      <c r="Q120" s="168">
        <f t="shared" ref="Q120" si="548">R120-P120</f>
        <v>0</v>
      </c>
      <c r="R120" s="168">
        <f>VII.!$Q119</f>
        <v>0</v>
      </c>
      <c r="S120" s="168">
        <f t="shared" ref="S120" si="549">T120-R120</f>
        <v>0</v>
      </c>
      <c r="T120" s="168">
        <f>VIII.!$Q119</f>
        <v>0</v>
      </c>
      <c r="U120" s="168">
        <f t="shared" ref="U120" si="550">V120-T120</f>
        <v>0</v>
      </c>
      <c r="V120" s="168">
        <f>IX.!$Q119</f>
        <v>0</v>
      </c>
      <c r="W120" s="168">
        <f t="shared" ref="W120" si="551">X120-V120</f>
        <v>0</v>
      </c>
      <c r="X120" s="168">
        <f>X.!$Q119</f>
        <v>0</v>
      </c>
      <c r="Y120" s="168">
        <f t="shared" ref="Y120" si="552">Z120-X120</f>
        <v>0</v>
      </c>
      <c r="Z120" s="168">
        <f>XI.!$Q119</f>
        <v>0</v>
      </c>
      <c r="AA120" s="168">
        <f>AB120-Z120</f>
        <v>0</v>
      </c>
      <c r="AB120" s="168">
        <f>XII.!$Q119</f>
        <v>0</v>
      </c>
    </row>
    <row r="121" spans="1:29" x14ac:dyDescent="0.3">
      <c r="A121" s="110"/>
      <c r="B121" s="111"/>
      <c r="C121" s="122"/>
      <c r="D121" s="165"/>
      <c r="E121" s="170"/>
      <c r="F121" s="226"/>
      <c r="G121" s="159"/>
      <c r="H121" s="168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</row>
    <row r="122" spans="1:29" ht="15" customHeight="1" x14ac:dyDescent="0.3">
      <c r="A122" s="124" t="s">
        <v>105</v>
      </c>
      <c r="B122" s="111"/>
      <c r="C122" s="122" t="str">
        <f>I.!C120</f>
        <v>Správa a údržba miestnych komunikácií zametacie vozidlo</v>
      </c>
      <c r="D122" s="164">
        <f>XII.!Q122</f>
        <v>15000</v>
      </c>
      <c r="E122" s="170">
        <f>I.!Q120</f>
        <v>15000</v>
      </c>
      <c r="F122" s="226">
        <f>I.!$Q121</f>
        <v>0</v>
      </c>
      <c r="G122" s="159">
        <f t="shared" ref="G122" si="553">H122-F122</f>
        <v>0</v>
      </c>
      <c r="H122" s="167">
        <f>II.!$Q123</f>
        <v>0</v>
      </c>
      <c r="I122" s="159">
        <f t="shared" ref="I122" si="554">J122-H122</f>
        <v>0</v>
      </c>
      <c r="J122" s="159">
        <f>III.!$Q123</f>
        <v>0</v>
      </c>
      <c r="K122" s="159">
        <f t="shared" ref="K122" si="555">L122-J122</f>
        <v>0</v>
      </c>
      <c r="L122" s="159">
        <f>IV.!$Q123</f>
        <v>0</v>
      </c>
      <c r="M122" s="159">
        <f t="shared" ref="M122" si="556">N122-L122</f>
        <v>0</v>
      </c>
      <c r="N122" s="159">
        <f>V.!$Q121</f>
        <v>0</v>
      </c>
      <c r="O122" s="159">
        <f t="shared" ref="O122" si="557">P122-N122</f>
        <v>0</v>
      </c>
      <c r="P122" s="159">
        <f>VI.!$Q121</f>
        <v>0</v>
      </c>
      <c r="Q122" s="159">
        <f t="shared" ref="Q122" si="558">R122-P122</f>
        <v>0</v>
      </c>
      <c r="R122" s="159">
        <f>VII.!$Q121</f>
        <v>0</v>
      </c>
      <c r="S122" s="159">
        <f t="shared" ref="S122" si="559">T122-R122</f>
        <v>0</v>
      </c>
      <c r="T122" s="159">
        <f>VIII.!$Q121</f>
        <v>0</v>
      </c>
      <c r="U122" s="159">
        <f t="shared" ref="U122" si="560">V122-T122</f>
        <v>0</v>
      </c>
      <c r="V122" s="159">
        <f>IX.!$Q121</f>
        <v>0</v>
      </c>
      <c r="W122" s="159">
        <f t="shared" ref="W122" si="561">X122-V122</f>
        <v>0</v>
      </c>
      <c r="X122" s="159">
        <f>X.!$Q121</f>
        <v>0</v>
      </c>
      <c r="Y122" s="159">
        <f t="shared" ref="Y122" si="562">Z122-X122</f>
        <v>0</v>
      </c>
      <c r="Z122" s="159">
        <f>XI.!$Q121</f>
        <v>0</v>
      </c>
      <c r="AA122" s="159">
        <f>AB122-Z122</f>
        <v>0</v>
      </c>
      <c r="AB122" s="159">
        <f>XII.!$Q121</f>
        <v>0</v>
      </c>
      <c r="AC122" s="69"/>
    </row>
    <row r="123" spans="1:29" ht="14.4" x14ac:dyDescent="0.3">
      <c r="A123" s="110"/>
      <c r="B123" s="111"/>
      <c r="C123" s="122"/>
      <c r="D123" s="165"/>
      <c r="E123" s="170"/>
      <c r="F123" s="226"/>
      <c r="G123" s="159"/>
      <c r="H123" s="168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69"/>
    </row>
    <row r="124" spans="1:29" ht="12.75" customHeight="1" x14ac:dyDescent="0.3">
      <c r="A124" s="110" t="s">
        <v>105</v>
      </c>
      <c r="B124" s="111"/>
      <c r="C124" s="122" t="str">
        <f>I.!C122</f>
        <v>Správa a údržba miestnych komunikácií - ČOV</v>
      </c>
      <c r="D124" s="164">
        <f>XII.!Q124</f>
        <v>6000</v>
      </c>
      <c r="E124" s="170">
        <f>I.!Q122</f>
        <v>6000</v>
      </c>
      <c r="F124" s="226">
        <f>I.!$Q123</f>
        <v>0</v>
      </c>
      <c r="G124" s="159">
        <f t="shared" ref="G124" si="563">H124-F124</f>
        <v>0</v>
      </c>
      <c r="H124" s="167">
        <f>II.!$Q125</f>
        <v>0</v>
      </c>
      <c r="I124" s="159">
        <f t="shared" ref="I124" si="564">J124-H124</f>
        <v>36.299999999999997</v>
      </c>
      <c r="J124" s="159">
        <f>III.!$Q125</f>
        <v>36.299999999999997</v>
      </c>
      <c r="K124" s="159">
        <f t="shared" ref="K124" si="565">L124-J124</f>
        <v>-36.299999999999997</v>
      </c>
      <c r="L124" s="159">
        <f>IV.!$Q125</f>
        <v>0</v>
      </c>
      <c r="M124" s="159">
        <f t="shared" ref="M124" si="566">N124-L124</f>
        <v>0</v>
      </c>
      <c r="N124" s="159">
        <f>V.!$Q123</f>
        <v>0</v>
      </c>
      <c r="O124" s="159">
        <f t="shared" ref="O124" si="567">P124-N124</f>
        <v>0</v>
      </c>
      <c r="P124" s="159">
        <f>VI.!$Q123</f>
        <v>0</v>
      </c>
      <c r="Q124" s="159">
        <f t="shared" ref="Q124" si="568">R124-P124</f>
        <v>0</v>
      </c>
      <c r="R124" s="159">
        <f>VII.!$Q123</f>
        <v>0</v>
      </c>
      <c r="S124" s="159">
        <f t="shared" ref="S124" si="569">T124-R124</f>
        <v>0</v>
      </c>
      <c r="T124" s="159">
        <f>VIII.!$Q123</f>
        <v>0</v>
      </c>
      <c r="U124" s="159">
        <f t="shared" ref="U124" si="570">V124-T124</f>
        <v>0</v>
      </c>
      <c r="V124" s="159">
        <f>IX.!$Q123</f>
        <v>0</v>
      </c>
      <c r="W124" s="159">
        <f t="shared" ref="W124" si="571">X124-V124</f>
        <v>0</v>
      </c>
      <c r="X124" s="159">
        <f>X.!$Q123</f>
        <v>0</v>
      </c>
      <c r="Y124" s="159">
        <f t="shared" ref="Y124" si="572">Z124-X124</f>
        <v>0</v>
      </c>
      <c r="Z124" s="159">
        <f>XI.!$Q123</f>
        <v>0</v>
      </c>
      <c r="AA124" s="159">
        <f>AB124-Z124</f>
        <v>0</v>
      </c>
      <c r="AB124" s="159">
        <f>XII.!$Q123</f>
        <v>0</v>
      </c>
    </row>
    <row r="125" spans="1:29" x14ac:dyDescent="0.3">
      <c r="A125" s="110"/>
      <c r="B125" s="111"/>
      <c r="C125" s="122"/>
      <c r="D125" s="165"/>
      <c r="E125" s="170"/>
      <c r="F125" s="226"/>
      <c r="G125" s="159"/>
      <c r="H125" s="168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</row>
    <row r="126" spans="1:29" ht="12.75" customHeight="1" x14ac:dyDescent="0.3">
      <c r="A126" s="110" t="s">
        <v>105</v>
      </c>
      <c r="B126" s="111"/>
      <c r="C126" s="122" t="str">
        <f>I.!C124</f>
        <v>Správa a údržba miestnych komunikácií - kropenie ciest</v>
      </c>
      <c r="D126" s="164">
        <f>XII.!Q126</f>
        <v>500</v>
      </c>
      <c r="E126" s="170">
        <f>I.!Q124</f>
        <v>500</v>
      </c>
      <c r="F126" s="226">
        <f>I.!$Q125</f>
        <v>0</v>
      </c>
      <c r="G126" s="159">
        <f t="shared" ref="G126" si="573">H126-F126</f>
        <v>0</v>
      </c>
      <c r="H126" s="167">
        <f>II.!$Q127</f>
        <v>0</v>
      </c>
      <c r="I126" s="159">
        <f t="shared" ref="I126" si="574">J126-H126</f>
        <v>0</v>
      </c>
      <c r="J126" s="159">
        <f>III.!$Q127</f>
        <v>0</v>
      </c>
      <c r="K126" s="159">
        <f t="shared" ref="K126" si="575">L126-J126</f>
        <v>0</v>
      </c>
      <c r="L126" s="159">
        <f>IV.!$Q127</f>
        <v>0</v>
      </c>
      <c r="M126" s="159">
        <f t="shared" ref="M126" si="576">N126-L126</f>
        <v>0</v>
      </c>
      <c r="N126" s="159">
        <f>V.!$Q125</f>
        <v>0</v>
      </c>
      <c r="O126" s="159">
        <f t="shared" ref="O126" si="577">P126-N126</f>
        <v>0</v>
      </c>
      <c r="P126" s="159">
        <f>VI.!$Q125</f>
        <v>0</v>
      </c>
      <c r="Q126" s="159">
        <f t="shared" ref="Q126" si="578">R126-P126</f>
        <v>0</v>
      </c>
      <c r="R126" s="159">
        <f>VII.!$Q125</f>
        <v>0</v>
      </c>
      <c r="S126" s="159">
        <f t="shared" ref="S126" si="579">T126-R126</f>
        <v>0</v>
      </c>
      <c r="T126" s="159">
        <f>VIII.!$Q125</f>
        <v>0</v>
      </c>
      <c r="U126" s="159">
        <f t="shared" ref="U126" si="580">V126-T126</f>
        <v>0</v>
      </c>
      <c r="V126" s="159">
        <f>IX.!$Q125</f>
        <v>0</v>
      </c>
      <c r="W126" s="159">
        <f t="shared" ref="W126" si="581">X126-V126</f>
        <v>0</v>
      </c>
      <c r="X126" s="159">
        <f>X.!$Q125</f>
        <v>0</v>
      </c>
      <c r="Y126" s="159">
        <f t="shared" ref="Y126" si="582">Z126-X126</f>
        <v>0</v>
      </c>
      <c r="Z126" s="159">
        <f>XI.!$Q125</f>
        <v>0</v>
      </c>
      <c r="AA126" s="159">
        <f>AB126-Z126</f>
        <v>0</v>
      </c>
      <c r="AB126" s="159">
        <f>XII.!$Q125</f>
        <v>0</v>
      </c>
    </row>
    <row r="127" spans="1:29" x14ac:dyDescent="0.3">
      <c r="A127" s="110"/>
      <c r="B127" s="111"/>
      <c r="C127" s="122"/>
      <c r="D127" s="165"/>
      <c r="E127" s="170"/>
      <c r="F127" s="226"/>
      <c r="G127" s="159"/>
      <c r="H127" s="168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</row>
    <row r="128" spans="1:29" ht="12.75" customHeight="1" x14ac:dyDescent="0.3">
      <c r="A128" s="153" t="s">
        <v>111</v>
      </c>
      <c r="B128" s="152"/>
      <c r="C128" s="145" t="str">
        <f>I.!C126</f>
        <v xml:space="preserve">Výstavba miestnych komunikácií splácanie uveru, úroky a istina </v>
      </c>
      <c r="D128" s="164">
        <f>XII.!Q128</f>
        <v>19360</v>
      </c>
      <c r="E128" s="170">
        <f>I.!Q126</f>
        <v>19360</v>
      </c>
      <c r="F128" s="226">
        <f>I.!$Q127</f>
        <v>1673.18</v>
      </c>
      <c r="G128" s="159">
        <f t="shared" ref="G128" si="583">H128-F128</f>
        <v>1579.4399999999998</v>
      </c>
      <c r="H128" s="167">
        <f>II.!$Q129</f>
        <v>3252.62</v>
      </c>
      <c r="I128" s="159">
        <f t="shared" ref="I128" si="584">J128-H128</f>
        <v>1577.7600000000002</v>
      </c>
      <c r="J128" s="159">
        <f>III.!$Q129</f>
        <v>4830.38</v>
      </c>
      <c r="K128" s="159">
        <f t="shared" ref="K128" si="585">L128-J128</f>
        <v>-4830.38</v>
      </c>
      <c r="L128" s="159">
        <f>IV.!$Q129</f>
        <v>0</v>
      </c>
      <c r="M128" s="159">
        <f t="shared" ref="M128" si="586">N128-L128</f>
        <v>0</v>
      </c>
      <c r="N128" s="159">
        <f>V.!$Q127</f>
        <v>0</v>
      </c>
      <c r="O128" s="159">
        <f t="shared" ref="O128" si="587">P128-N128</f>
        <v>0</v>
      </c>
      <c r="P128" s="159">
        <f>VI.!$Q127</f>
        <v>0</v>
      </c>
      <c r="Q128" s="159">
        <f t="shared" ref="Q128" si="588">R128-P128</f>
        <v>0</v>
      </c>
      <c r="R128" s="159">
        <f>VII.!$Q127</f>
        <v>0</v>
      </c>
      <c r="S128" s="159">
        <f t="shared" ref="S128" si="589">T128-R128</f>
        <v>0</v>
      </c>
      <c r="T128" s="159">
        <f>VIII.!$Q127</f>
        <v>0</v>
      </c>
      <c r="U128" s="159">
        <f t="shared" ref="U128" si="590">V128-T128</f>
        <v>0</v>
      </c>
      <c r="V128" s="159">
        <f>IX.!$Q127</f>
        <v>0</v>
      </c>
      <c r="W128" s="159">
        <f t="shared" ref="W128" si="591">X128-V128</f>
        <v>0</v>
      </c>
      <c r="X128" s="159">
        <f>X.!$Q127</f>
        <v>0</v>
      </c>
      <c r="Y128" s="159">
        <f t="shared" ref="Y128" si="592">Z128-X128</f>
        <v>0</v>
      </c>
      <c r="Z128" s="159">
        <f>XI.!$Q127</f>
        <v>0</v>
      </c>
      <c r="AA128" s="159">
        <f>AB128-Z128</f>
        <v>0</v>
      </c>
      <c r="AB128" s="159">
        <f>XII.!$Q127</f>
        <v>0</v>
      </c>
    </row>
    <row r="129" spans="1:31" x14ac:dyDescent="0.3">
      <c r="A129" s="124"/>
      <c r="B129" s="125"/>
      <c r="C129" s="128"/>
      <c r="D129" s="165"/>
      <c r="E129" s="170"/>
      <c r="F129" s="226"/>
      <c r="G129" s="159"/>
      <c r="H129" s="168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</row>
    <row r="130" spans="1:31" ht="12.75" hidden="1" customHeight="1" x14ac:dyDescent="0.3">
      <c r="A130" s="153" t="s">
        <v>111</v>
      </c>
      <c r="B130" s="152"/>
      <c r="C130" s="145" t="str">
        <f>I.!C128</f>
        <v xml:space="preserve">Výstavba miestnych komunikácií splácanie uveru, úroky a istina </v>
      </c>
      <c r="D130" s="164">
        <f>XII.!Q130</f>
        <v>0</v>
      </c>
      <c r="E130" s="170">
        <f>I.!Q128</f>
        <v>0</v>
      </c>
      <c r="F130" s="226">
        <f>I.!$Q129</f>
        <v>0</v>
      </c>
      <c r="G130" s="159">
        <f t="shared" ref="G130" si="593">H130-F130</f>
        <v>0</v>
      </c>
      <c r="H130" s="167">
        <f>II.!$Q131</f>
        <v>0</v>
      </c>
      <c r="I130" s="159">
        <f t="shared" ref="I130" si="594">J130-H130</f>
        <v>0</v>
      </c>
      <c r="J130" s="159">
        <f>III.!$Q131</f>
        <v>0</v>
      </c>
      <c r="K130" s="159">
        <f t="shared" ref="K130" si="595">L130-J130</f>
        <v>0</v>
      </c>
      <c r="L130" s="159">
        <f>IV.!$Q131</f>
        <v>0</v>
      </c>
      <c r="M130" s="159">
        <f t="shared" ref="M130" si="596">N130-L130</f>
        <v>0</v>
      </c>
      <c r="N130" s="159">
        <f>V.!$Q129</f>
        <v>0</v>
      </c>
      <c r="O130" s="159">
        <f t="shared" ref="O130" si="597">P130-N130</f>
        <v>0</v>
      </c>
      <c r="P130" s="159">
        <f>VI.!$Q129</f>
        <v>0</v>
      </c>
      <c r="Q130" s="159">
        <f t="shared" ref="Q130" si="598">R130-P130</f>
        <v>0</v>
      </c>
      <c r="R130" s="159">
        <f>VII.!$Q129</f>
        <v>0</v>
      </c>
      <c r="S130" s="159">
        <f t="shared" ref="S130" si="599">T130-R130</f>
        <v>0</v>
      </c>
      <c r="T130" s="159">
        <f>VIII.!$Q129</f>
        <v>0</v>
      </c>
      <c r="U130" s="159">
        <f t="shared" ref="U130" si="600">V130-T130</f>
        <v>0</v>
      </c>
      <c r="V130" s="159">
        <f>IX.!$Q129</f>
        <v>0</v>
      </c>
      <c r="W130" s="159">
        <f t="shared" ref="W130" si="601">X130-V130</f>
        <v>0</v>
      </c>
      <c r="X130" s="159">
        <f>X.!$Q129</f>
        <v>0</v>
      </c>
      <c r="Y130" s="159">
        <f t="shared" ref="Y130" si="602">Z130-X130</f>
        <v>0</v>
      </c>
      <c r="Z130" s="159">
        <f>XI.!$Q129</f>
        <v>0</v>
      </c>
      <c r="AA130" s="159">
        <f>AB130-Z130</f>
        <v>0</v>
      </c>
      <c r="AB130" s="159">
        <f>XII.!$Q129</f>
        <v>0</v>
      </c>
    </row>
    <row r="131" spans="1:31" ht="13.05" hidden="1" customHeight="1" x14ac:dyDescent="0.3">
      <c r="A131" s="124"/>
      <c r="B131" s="125"/>
      <c r="C131" s="128"/>
      <c r="D131" s="165"/>
      <c r="E131" s="170"/>
      <c r="F131" s="226"/>
      <c r="G131" s="159"/>
      <c r="H131" s="168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</row>
    <row r="132" spans="1:31" ht="12.75" customHeight="1" x14ac:dyDescent="0.3">
      <c r="A132" s="153" t="s">
        <v>111</v>
      </c>
      <c r="B132" s="152"/>
      <c r="C132" s="145" t="str">
        <f>I.!C130</f>
        <v>Ul. Suvorovova</v>
      </c>
      <c r="D132" s="169">
        <f>XII.!Q132</f>
        <v>140000</v>
      </c>
      <c r="E132" s="170">
        <f>I.!Q130</f>
        <v>140000</v>
      </c>
      <c r="F132" s="226">
        <f>I.!$Q131</f>
        <v>0</v>
      </c>
      <c r="G132" s="159">
        <f t="shared" ref="G132" si="603">H132-F132</f>
        <v>0</v>
      </c>
      <c r="H132" s="167">
        <f>II.!$Q133</f>
        <v>0</v>
      </c>
      <c r="I132" s="159">
        <f t="shared" ref="I132" si="604">J132-H132</f>
        <v>3103.51</v>
      </c>
      <c r="J132" s="159">
        <f>III.!$Q133</f>
        <v>3103.51</v>
      </c>
      <c r="K132" s="159">
        <f t="shared" ref="K132" si="605">L132-J132</f>
        <v>-3103.51</v>
      </c>
      <c r="L132" s="159">
        <f>IV.!$Q133</f>
        <v>0</v>
      </c>
      <c r="M132" s="159">
        <f t="shared" ref="M132" si="606">N132-L132</f>
        <v>0</v>
      </c>
      <c r="N132" s="159">
        <f>V.!$Q131</f>
        <v>0</v>
      </c>
      <c r="O132" s="159">
        <f t="shared" ref="O132" si="607">P132-N132</f>
        <v>0</v>
      </c>
      <c r="P132" s="159">
        <f>VI.!$Q131</f>
        <v>0</v>
      </c>
      <c r="Q132" s="159">
        <f t="shared" ref="Q132" si="608">R132-P132</f>
        <v>0</v>
      </c>
      <c r="R132" s="159">
        <f>VII.!$Q131</f>
        <v>0</v>
      </c>
      <c r="S132" s="159">
        <f t="shared" ref="S132" si="609">T132-R132</f>
        <v>0</v>
      </c>
      <c r="T132" s="159">
        <f>VIII.!$Q131</f>
        <v>0</v>
      </c>
      <c r="U132" s="159">
        <f t="shared" ref="U132" si="610">V132-T132</f>
        <v>0</v>
      </c>
      <c r="V132" s="159">
        <f>IX.!$Q131</f>
        <v>0</v>
      </c>
      <c r="W132" s="159">
        <f t="shared" ref="W132" si="611">X132-V132</f>
        <v>0</v>
      </c>
      <c r="X132" s="159">
        <f>X.!$Q131</f>
        <v>0</v>
      </c>
      <c r="Y132" s="159">
        <f t="shared" ref="Y132" si="612">Z132-X132</f>
        <v>0</v>
      </c>
      <c r="Z132" s="159">
        <f>XI.!$Q131</f>
        <v>0</v>
      </c>
      <c r="AA132" s="159">
        <f>AB132-Z132</f>
        <v>0</v>
      </c>
      <c r="AB132" s="159">
        <f>XII.!$Q131</f>
        <v>0</v>
      </c>
    </row>
    <row r="133" spans="1:31" ht="12.75" customHeight="1" thickBot="1" x14ac:dyDescent="0.35">
      <c r="A133" s="156"/>
      <c r="B133" s="157"/>
      <c r="C133" s="158"/>
      <c r="D133" s="169"/>
      <c r="E133" s="170"/>
      <c r="F133" s="226"/>
      <c r="G133" s="159"/>
      <c r="H133" s="168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</row>
    <row r="134" spans="1:31" ht="12.75" hidden="1" customHeight="1" x14ac:dyDescent="0.3">
      <c r="A134" s="124" t="s">
        <v>111</v>
      </c>
      <c r="B134" s="125"/>
      <c r="C134" s="128" t="str">
        <f>I.!C132</f>
        <v>Rekonštrukcia ul. Kukučínova</v>
      </c>
      <c r="D134" s="169">
        <f>XII.!Q132</f>
        <v>140000</v>
      </c>
      <c r="E134" s="170">
        <f>I.!Q132</f>
        <v>0</v>
      </c>
      <c r="F134" s="226">
        <f>I.!$Q133</f>
        <v>0</v>
      </c>
      <c r="G134" s="159">
        <f t="shared" ref="G134" si="613">H134-F134</f>
        <v>0</v>
      </c>
      <c r="H134" s="167">
        <f>II.!$Q135</f>
        <v>0</v>
      </c>
      <c r="I134" s="159">
        <f t="shared" ref="I134" si="614">J134-H134</f>
        <v>3103.51</v>
      </c>
      <c r="J134" s="159">
        <f>III.!$Q133</f>
        <v>3103.51</v>
      </c>
      <c r="K134" s="159">
        <f t="shared" ref="K134" si="615">L134-J134</f>
        <v>-3103.51</v>
      </c>
      <c r="L134" s="159">
        <f>IV.!$Q135</f>
        <v>0</v>
      </c>
      <c r="M134" s="159">
        <f t="shared" ref="M134" si="616">N134-L134</f>
        <v>0</v>
      </c>
      <c r="N134" s="159">
        <f>V.!$Q133</f>
        <v>0</v>
      </c>
      <c r="O134" s="159">
        <f t="shared" ref="O134" si="617">P134-N134</f>
        <v>0</v>
      </c>
      <c r="P134" s="159">
        <f>VI.!$Q133</f>
        <v>0</v>
      </c>
      <c r="Q134" s="159">
        <f t="shared" ref="Q134" si="618">R134-P134</f>
        <v>0</v>
      </c>
      <c r="R134" s="159">
        <f>VII.!$Q133</f>
        <v>0</v>
      </c>
      <c r="S134" s="159">
        <f t="shared" ref="S134" si="619">T134-R134</f>
        <v>0</v>
      </c>
      <c r="T134" s="159">
        <f>VIII.!$Q133</f>
        <v>0</v>
      </c>
      <c r="U134" s="159">
        <f t="shared" ref="U134" si="620">V134-T134</f>
        <v>0</v>
      </c>
      <c r="V134" s="159">
        <f>IX.!$Q133</f>
        <v>0</v>
      </c>
      <c r="W134" s="159">
        <f t="shared" ref="W134" si="621">X134-V134</f>
        <v>0</v>
      </c>
      <c r="X134" s="159">
        <f>X.!$Q133</f>
        <v>0</v>
      </c>
      <c r="Y134" s="159">
        <f t="shared" ref="Y134" si="622">Z134-X134</f>
        <v>0</v>
      </c>
      <c r="Z134" s="159">
        <f>XI.!$Q133</f>
        <v>0</v>
      </c>
      <c r="AA134" s="159">
        <f>AB134-Z134</f>
        <v>0</v>
      </c>
      <c r="AB134" s="159">
        <f>XII.!$Q133</f>
        <v>0</v>
      </c>
    </row>
    <row r="135" spans="1:31" ht="13.5" hidden="1" customHeight="1" thickBot="1" x14ac:dyDescent="0.35">
      <c r="A135" s="120"/>
      <c r="B135" s="121"/>
      <c r="C135" s="123"/>
      <c r="D135" s="173"/>
      <c r="E135" s="217"/>
      <c r="F135" s="227"/>
      <c r="G135" s="209"/>
      <c r="H135" s="210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</row>
    <row r="136" spans="1:31" s="78" customFormat="1" ht="14.4" thickBot="1" x14ac:dyDescent="0.35">
      <c r="A136" s="46"/>
      <c r="B136" s="46"/>
      <c r="C136" s="47"/>
      <c r="D136" s="106"/>
      <c r="E136" s="106"/>
      <c r="F136" s="79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31" s="75" customFormat="1" ht="14.4" customHeight="1" x14ac:dyDescent="0.3">
      <c r="A137" s="112" t="s">
        <v>113</v>
      </c>
      <c r="B137" s="113"/>
      <c r="C137" s="116" t="s">
        <v>114</v>
      </c>
      <c r="D137" s="177">
        <f>SUM(D139:D148)</f>
        <v>329569</v>
      </c>
      <c r="E137" s="211">
        <f>SUM(E139:E148)</f>
        <v>329569</v>
      </c>
      <c r="F137" s="223">
        <f>I.!$Q136</f>
        <v>23773.95</v>
      </c>
      <c r="G137" s="187">
        <f t="shared" ref="G137" si="623">H137-F137</f>
        <v>28450.680000000004</v>
      </c>
      <c r="H137" s="189">
        <f>II.!$Q138</f>
        <v>52224.630000000005</v>
      </c>
      <c r="I137" s="187">
        <f t="shared" ref="I137" si="624">J137-H137</f>
        <v>26487.079999999987</v>
      </c>
      <c r="J137" s="187">
        <f>III.!$Q138</f>
        <v>78711.709999999992</v>
      </c>
      <c r="K137" s="187">
        <f t="shared" ref="K137" si="625">L137-J137</f>
        <v>-78711.709999999992</v>
      </c>
      <c r="L137" s="187">
        <f>IV.!$Q138</f>
        <v>0</v>
      </c>
      <c r="M137" s="187">
        <f t="shared" ref="M137" si="626">N137-L137</f>
        <v>0</v>
      </c>
      <c r="N137" s="187">
        <f>V.!$Q136</f>
        <v>0</v>
      </c>
      <c r="O137" s="187">
        <f t="shared" ref="O137" si="627">P137-N137</f>
        <v>0</v>
      </c>
      <c r="P137" s="187">
        <f>VI.!$Q136</f>
        <v>0</v>
      </c>
      <c r="Q137" s="187">
        <f t="shared" ref="Q137" si="628">R137-P137</f>
        <v>0</v>
      </c>
      <c r="R137" s="187">
        <f>VII.!$Q136</f>
        <v>0</v>
      </c>
      <c r="S137" s="187">
        <f t="shared" ref="S137" si="629">T137-R137</f>
        <v>0</v>
      </c>
      <c r="T137" s="187">
        <f>VIII.!$Q136</f>
        <v>0</v>
      </c>
      <c r="U137" s="187">
        <f t="shared" ref="U137" si="630">V137-T137</f>
        <v>0</v>
      </c>
      <c r="V137" s="187">
        <f>IX.!$Q136</f>
        <v>0</v>
      </c>
      <c r="W137" s="187">
        <f t="shared" ref="W137" si="631">X137-V137</f>
        <v>0</v>
      </c>
      <c r="X137" s="187">
        <f>X.!$Q136</f>
        <v>0</v>
      </c>
      <c r="Y137" s="187">
        <f t="shared" ref="Y137" si="632">Z137-X137</f>
        <v>0</v>
      </c>
      <c r="Z137" s="187">
        <f>XI.!$Q136</f>
        <v>0</v>
      </c>
      <c r="AA137" s="187">
        <f>AB137-Z137</f>
        <v>0</v>
      </c>
      <c r="AB137" s="187">
        <f>XII.!$Q136</f>
        <v>0</v>
      </c>
    </row>
    <row r="138" spans="1:31" s="75" customFormat="1" ht="15" customHeight="1" thickBot="1" x14ac:dyDescent="0.35">
      <c r="A138" s="114"/>
      <c r="B138" s="115"/>
      <c r="C138" s="117"/>
      <c r="D138" s="178"/>
      <c r="E138" s="212"/>
      <c r="F138" s="224"/>
      <c r="G138" s="188"/>
      <c r="H138" s="190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</row>
    <row r="139" spans="1:31" x14ac:dyDescent="0.3">
      <c r="A139" s="124" t="s">
        <v>115</v>
      </c>
      <c r="B139" s="125"/>
      <c r="C139" s="128" t="str">
        <f>I.!C137</f>
        <v>Materská škola</v>
      </c>
      <c r="D139" s="165">
        <f>XII.!Q139</f>
        <v>301030</v>
      </c>
      <c r="E139" s="215">
        <f>I.!Q137</f>
        <v>301030</v>
      </c>
      <c r="F139" s="225">
        <f>I.!$Q138</f>
        <v>22019.08</v>
      </c>
      <c r="G139" s="168">
        <f t="shared" ref="G139" si="633">H139-F139</f>
        <v>26215.209999999992</v>
      </c>
      <c r="H139" s="175">
        <f>II.!$Q140</f>
        <v>48234.289999999994</v>
      </c>
      <c r="I139" s="168">
        <f t="shared" ref="I139" si="634">J139-H139</f>
        <v>24477.490000000005</v>
      </c>
      <c r="J139" s="168">
        <f>III.!$Q140</f>
        <v>72711.78</v>
      </c>
      <c r="K139" s="168">
        <f t="shared" ref="K139" si="635">L139-J139</f>
        <v>-72711.78</v>
      </c>
      <c r="L139" s="168">
        <f>IV.!$Q140</f>
        <v>0</v>
      </c>
      <c r="M139" s="168">
        <f t="shared" ref="M139" si="636">N139-L139</f>
        <v>0</v>
      </c>
      <c r="N139" s="168">
        <f>V.!$Q138</f>
        <v>0</v>
      </c>
      <c r="O139" s="168">
        <f t="shared" ref="O139" si="637">P139-N139</f>
        <v>0</v>
      </c>
      <c r="P139" s="168">
        <f>VI.!$Q138</f>
        <v>0</v>
      </c>
      <c r="Q139" s="168">
        <f t="shared" ref="Q139" si="638">R139-P139</f>
        <v>0</v>
      </c>
      <c r="R139" s="168">
        <f>VII.!$Q138</f>
        <v>0</v>
      </c>
      <c r="S139" s="168">
        <f t="shared" ref="S139" si="639">T139-R139</f>
        <v>0</v>
      </c>
      <c r="T139" s="168">
        <f>VIII.!$Q138</f>
        <v>0</v>
      </c>
      <c r="U139" s="168">
        <f t="shared" ref="U139" si="640">V139-T139</f>
        <v>0</v>
      </c>
      <c r="V139" s="168">
        <f>IX.!$Q138</f>
        <v>0</v>
      </c>
      <c r="W139" s="168">
        <f t="shared" ref="W139" si="641">X139-V139</f>
        <v>0</v>
      </c>
      <c r="X139" s="168">
        <f>X.!$Q138</f>
        <v>0</v>
      </c>
      <c r="Y139" s="168">
        <f t="shared" ref="Y139" si="642">Z139-X139</f>
        <v>0</v>
      </c>
      <c r="Z139" s="168">
        <f>XI.!$Q138</f>
        <v>0</v>
      </c>
      <c r="AA139" s="168">
        <f>AB139-Z139</f>
        <v>0</v>
      </c>
      <c r="AB139" s="168">
        <f>XII.!$Q138</f>
        <v>0</v>
      </c>
    </row>
    <row r="140" spans="1:31" x14ac:dyDescent="0.3">
      <c r="A140" s="110"/>
      <c r="B140" s="111"/>
      <c r="C140" s="122"/>
      <c r="D140" s="169"/>
      <c r="E140" s="170"/>
      <c r="F140" s="226"/>
      <c r="G140" s="159"/>
      <c r="H140" s="168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</row>
    <row r="141" spans="1:31" x14ac:dyDescent="0.3">
      <c r="A141" s="153" t="s">
        <v>118</v>
      </c>
      <c r="B141" s="152"/>
      <c r="C141" s="145" t="str">
        <f>I.!C139</f>
        <v>Základné školy - poplatky a odvody</v>
      </c>
      <c r="D141" s="169">
        <f>XII.!Q141</f>
        <v>37</v>
      </c>
      <c r="E141" s="170">
        <f>I.!Q139</f>
        <v>37</v>
      </c>
      <c r="F141" s="226">
        <f>I.!$Q140</f>
        <v>0</v>
      </c>
      <c r="G141" s="159">
        <f t="shared" ref="G141" si="643">H141-F141</f>
        <v>0</v>
      </c>
      <c r="H141" s="167">
        <f>II.!$Q142</f>
        <v>0</v>
      </c>
      <c r="I141" s="159">
        <f t="shared" ref="I141" si="644">J141-H141</f>
        <v>0</v>
      </c>
      <c r="J141" s="159">
        <f>III.!$Q142</f>
        <v>0</v>
      </c>
      <c r="K141" s="159">
        <f t="shared" ref="K141" si="645">L141-J141</f>
        <v>0</v>
      </c>
      <c r="L141" s="159">
        <f>IV.!$Q142</f>
        <v>0</v>
      </c>
      <c r="M141" s="159">
        <f t="shared" ref="M141" si="646">N141-L141</f>
        <v>0</v>
      </c>
      <c r="N141" s="159">
        <f>V.!$Q140</f>
        <v>0</v>
      </c>
      <c r="O141" s="159">
        <f t="shared" ref="O141" si="647">P141-N141</f>
        <v>0</v>
      </c>
      <c r="P141" s="159">
        <f>VI.!$Q140</f>
        <v>0</v>
      </c>
      <c r="Q141" s="159">
        <f t="shared" ref="Q141" si="648">R141-P141</f>
        <v>0</v>
      </c>
      <c r="R141" s="159">
        <f>VII.!$Q140</f>
        <v>0</v>
      </c>
      <c r="S141" s="159">
        <f t="shared" ref="S141" si="649">T141-R141</f>
        <v>0</v>
      </c>
      <c r="T141" s="159">
        <f>VIII.!$Q140</f>
        <v>0</v>
      </c>
      <c r="U141" s="159">
        <f t="shared" ref="U141" si="650">V141-T141</f>
        <v>0</v>
      </c>
      <c r="V141" s="159">
        <f>IX.!$Q140</f>
        <v>0</v>
      </c>
      <c r="W141" s="159">
        <f t="shared" ref="W141" si="651">X141-V141</f>
        <v>0</v>
      </c>
      <c r="X141" s="159">
        <f>X.!$Q140</f>
        <v>0</v>
      </c>
      <c r="Y141" s="159">
        <f t="shared" ref="Y141" si="652">Z141-X141</f>
        <v>0</v>
      </c>
      <c r="Z141" s="159">
        <f>XI.!$Q140</f>
        <v>0</v>
      </c>
      <c r="AA141" s="159">
        <f>AB141-Z141</f>
        <v>0</v>
      </c>
      <c r="AB141" s="159">
        <f>XII.!$Q140</f>
        <v>0</v>
      </c>
      <c r="AD141" s="80"/>
    </row>
    <row r="142" spans="1:31" x14ac:dyDescent="0.3">
      <c r="A142" s="124"/>
      <c r="B142" s="125"/>
      <c r="C142" s="128"/>
      <c r="D142" s="169"/>
      <c r="E142" s="170"/>
      <c r="F142" s="226"/>
      <c r="G142" s="159"/>
      <c r="H142" s="168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</row>
    <row r="143" spans="1:31" ht="14.4" customHeight="1" x14ac:dyDescent="0.3">
      <c r="A143" s="110" t="s">
        <v>119</v>
      </c>
      <c r="B143" s="111"/>
      <c r="C143" s="122" t="str">
        <f>I.!C141</f>
        <v>Zariadenia pre záujmové vzdelávanie - inej obci za CVČ</v>
      </c>
      <c r="D143" s="169">
        <f>XII.!Q143</f>
        <v>150</v>
      </c>
      <c r="E143" s="170">
        <f>I.!Q141</f>
        <v>150</v>
      </c>
      <c r="F143" s="226">
        <f>I.!$Q142</f>
        <v>0</v>
      </c>
      <c r="G143" s="159">
        <f t="shared" ref="G143" si="653">H143-F143</f>
        <v>0</v>
      </c>
      <c r="H143" s="167">
        <f>II.!$Q144</f>
        <v>0</v>
      </c>
      <c r="I143" s="159">
        <f t="shared" ref="I143" si="654">J143-H143</f>
        <v>0</v>
      </c>
      <c r="J143" s="159">
        <f>III.!$Q144</f>
        <v>0</v>
      </c>
      <c r="K143" s="159">
        <f t="shared" ref="K143" si="655">L143-J143</f>
        <v>0</v>
      </c>
      <c r="L143" s="159">
        <f>IV.!$Q144</f>
        <v>0</v>
      </c>
      <c r="M143" s="159">
        <f t="shared" ref="M143" si="656">N143-L143</f>
        <v>0</v>
      </c>
      <c r="N143" s="159">
        <f>V.!$Q142</f>
        <v>0</v>
      </c>
      <c r="O143" s="159">
        <f t="shared" ref="O143" si="657">P143-N143</f>
        <v>0</v>
      </c>
      <c r="P143" s="159">
        <f>VI.!$Q142</f>
        <v>0</v>
      </c>
      <c r="Q143" s="159">
        <f t="shared" ref="Q143" si="658">R143-P143</f>
        <v>0</v>
      </c>
      <c r="R143" s="159">
        <f>VII.!$Q142</f>
        <v>0</v>
      </c>
      <c r="S143" s="159">
        <f t="shared" ref="S143" si="659">T143-R143</f>
        <v>0</v>
      </c>
      <c r="T143" s="159">
        <f>VIII.!$Q142</f>
        <v>0</v>
      </c>
      <c r="U143" s="159">
        <f t="shared" ref="U143" si="660">V143-T143</f>
        <v>0</v>
      </c>
      <c r="V143" s="159">
        <f>IX.!$Q142</f>
        <v>0</v>
      </c>
      <c r="W143" s="159">
        <f t="shared" ref="W143" si="661">X143-V143</f>
        <v>0</v>
      </c>
      <c r="X143" s="159">
        <f>X.!$Q142</f>
        <v>0</v>
      </c>
      <c r="Y143" s="159">
        <f t="shared" ref="Y143" si="662">Z143-X143</f>
        <v>0</v>
      </c>
      <c r="Z143" s="159">
        <f>XI.!$Q142</f>
        <v>0</v>
      </c>
      <c r="AA143" s="159">
        <f>AB143-Z143</f>
        <v>0</v>
      </c>
      <c r="AB143" s="159">
        <f>XII.!$Q142</f>
        <v>0</v>
      </c>
      <c r="AC143" s="69"/>
      <c r="AD143" s="69"/>
      <c r="AE143" s="69"/>
    </row>
    <row r="144" spans="1:31" ht="14.4" x14ac:dyDescent="0.3">
      <c r="A144" s="110"/>
      <c r="B144" s="111"/>
      <c r="C144" s="122"/>
      <c r="D144" s="169"/>
      <c r="E144" s="170"/>
      <c r="F144" s="226"/>
      <c r="G144" s="159"/>
      <c r="H144" s="168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69"/>
      <c r="AD144" s="69"/>
      <c r="AE144" s="69"/>
    </row>
    <row r="145" spans="1:31" ht="13.05" hidden="1" customHeight="1" x14ac:dyDescent="0.3">
      <c r="A145" s="110" t="s">
        <v>120</v>
      </c>
      <c r="B145" s="111"/>
      <c r="C145" s="122" t="str">
        <f>I.!C143</f>
        <v>Školský úrad - reprezentačné</v>
      </c>
      <c r="D145" s="169">
        <f>XII.!Q145</f>
        <v>0</v>
      </c>
      <c r="E145" s="170">
        <f>I.!Q143</f>
        <v>0</v>
      </c>
      <c r="F145" s="226">
        <f>I.!$Q144</f>
        <v>0</v>
      </c>
      <c r="G145" s="159">
        <f t="shared" ref="G145" si="663">H145-F145</f>
        <v>0</v>
      </c>
      <c r="H145" s="167">
        <f>II.!$Q146</f>
        <v>0</v>
      </c>
      <c r="I145" s="159">
        <f t="shared" ref="I145" si="664">J145-H145</f>
        <v>0</v>
      </c>
      <c r="J145" s="159">
        <f>III.!$Q146</f>
        <v>0</v>
      </c>
      <c r="K145" s="159">
        <f t="shared" ref="K145" si="665">L145-J145</f>
        <v>0</v>
      </c>
      <c r="L145" s="159">
        <f>IV.!$Q146</f>
        <v>0</v>
      </c>
      <c r="M145" s="159">
        <f t="shared" ref="M145" si="666">N145-L145</f>
        <v>0</v>
      </c>
      <c r="N145" s="159">
        <f>V.!$Q144</f>
        <v>0</v>
      </c>
      <c r="O145" s="159">
        <f t="shared" ref="O145" si="667">P145-N145</f>
        <v>0</v>
      </c>
      <c r="P145" s="159">
        <f>VI.!$Q144</f>
        <v>0</v>
      </c>
      <c r="Q145" s="159">
        <f t="shared" ref="Q145" si="668">R145-P145</f>
        <v>0</v>
      </c>
      <c r="R145" s="159">
        <f>VII.!$Q144</f>
        <v>0</v>
      </c>
      <c r="S145" s="159">
        <f t="shared" ref="S145" si="669">T145-R145</f>
        <v>0</v>
      </c>
      <c r="T145" s="159">
        <f>VIII.!$Q144</f>
        <v>0</v>
      </c>
      <c r="U145" s="159">
        <f t="shared" ref="U145" si="670">V145-T145</f>
        <v>0</v>
      </c>
      <c r="V145" s="159">
        <f>IX.!$Q144</f>
        <v>0</v>
      </c>
      <c r="W145" s="159">
        <f t="shared" ref="W145" si="671">X145-V145</f>
        <v>0</v>
      </c>
      <c r="X145" s="159">
        <f>X.!$Q144</f>
        <v>0</v>
      </c>
      <c r="Y145" s="159">
        <f t="shared" ref="Y145" si="672">Z145-X145</f>
        <v>0</v>
      </c>
      <c r="Z145" s="159">
        <f>XI.!$Q144</f>
        <v>0</v>
      </c>
      <c r="AA145" s="159">
        <f>AB145-Z145</f>
        <v>0</v>
      </c>
      <c r="AB145" s="159">
        <f>XII.!$Q144</f>
        <v>0</v>
      </c>
    </row>
    <row r="146" spans="1:31" ht="13.05" hidden="1" customHeight="1" x14ac:dyDescent="0.3">
      <c r="A146" s="110"/>
      <c r="B146" s="111"/>
      <c r="C146" s="122"/>
      <c r="D146" s="169"/>
      <c r="E146" s="170"/>
      <c r="F146" s="226"/>
      <c r="G146" s="159"/>
      <c r="H146" s="168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</row>
    <row r="147" spans="1:31" x14ac:dyDescent="0.3">
      <c r="A147" s="110" t="s">
        <v>120</v>
      </c>
      <c r="B147" s="111"/>
      <c r="C147" s="122" t="str">
        <f>I.!C145</f>
        <v>Školský úrad</v>
      </c>
      <c r="D147" s="169">
        <f>XII.!Q147</f>
        <v>28352</v>
      </c>
      <c r="E147" s="170">
        <f>I.!Q145</f>
        <v>28352</v>
      </c>
      <c r="F147" s="226">
        <f>I.!$Q146</f>
        <v>1754.87</v>
      </c>
      <c r="G147" s="159">
        <f t="shared" ref="G147" si="673">H147-F147</f>
        <v>2235.4700000000003</v>
      </c>
      <c r="H147" s="167">
        <f>II.!$Q148</f>
        <v>3990.34</v>
      </c>
      <c r="I147" s="159">
        <f t="shared" ref="I147" si="674">J147-H147</f>
        <v>2009.5899999999992</v>
      </c>
      <c r="J147" s="159">
        <f>III.!$Q148</f>
        <v>5999.9299999999994</v>
      </c>
      <c r="K147" s="159">
        <f t="shared" ref="K147" si="675">L147-J147</f>
        <v>-5999.9299999999994</v>
      </c>
      <c r="L147" s="159">
        <f>IV.!$Q148</f>
        <v>0</v>
      </c>
      <c r="M147" s="159">
        <f t="shared" ref="M147" si="676">N147-L147</f>
        <v>0</v>
      </c>
      <c r="N147" s="159">
        <f>V.!$Q146</f>
        <v>0</v>
      </c>
      <c r="O147" s="159">
        <f t="shared" ref="O147" si="677">P147-N147</f>
        <v>0</v>
      </c>
      <c r="P147" s="159">
        <f>VI.!$Q146</f>
        <v>0</v>
      </c>
      <c r="Q147" s="159">
        <f t="shared" ref="Q147" si="678">R147-P147</f>
        <v>0</v>
      </c>
      <c r="R147" s="159">
        <f>VII.!$Q146</f>
        <v>0</v>
      </c>
      <c r="S147" s="159">
        <f t="shared" ref="S147" si="679">T147-R147</f>
        <v>0</v>
      </c>
      <c r="T147" s="159">
        <f>VIII.!$Q146</f>
        <v>0</v>
      </c>
      <c r="U147" s="159">
        <f t="shared" ref="U147" si="680">V147-T147</f>
        <v>0</v>
      </c>
      <c r="V147" s="159">
        <f>IX.!$Q146</f>
        <v>0</v>
      </c>
      <c r="W147" s="159">
        <f t="shared" ref="W147" si="681">X147-V147</f>
        <v>0</v>
      </c>
      <c r="X147" s="159">
        <f>X.!$Q146</f>
        <v>0</v>
      </c>
      <c r="Y147" s="159">
        <f t="shared" ref="Y147" si="682">Z147-X147</f>
        <v>0</v>
      </c>
      <c r="Z147" s="159">
        <f>XI.!$Q146</f>
        <v>0</v>
      </c>
      <c r="AA147" s="159">
        <f>AB147-Z147</f>
        <v>0</v>
      </c>
      <c r="AB147" s="159">
        <f>XII.!$Q146</f>
        <v>0</v>
      </c>
    </row>
    <row r="148" spans="1:31" ht="14.4" thickBot="1" x14ac:dyDescent="0.35">
      <c r="A148" s="120"/>
      <c r="B148" s="121"/>
      <c r="C148" s="123"/>
      <c r="D148" s="173"/>
      <c r="E148" s="217"/>
      <c r="F148" s="227"/>
      <c r="G148" s="209"/>
      <c r="H148" s="210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</row>
    <row r="149" spans="1:31" s="78" customFormat="1" ht="14.4" thickBot="1" x14ac:dyDescent="0.35">
      <c r="A149" s="46"/>
      <c r="B149" s="46"/>
      <c r="C149" s="47"/>
      <c r="D149" s="106"/>
      <c r="E149" s="106"/>
      <c r="F149" s="81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31" s="75" customFormat="1" ht="14.4" customHeight="1" x14ac:dyDescent="0.3">
      <c r="A150" s="112" t="s">
        <v>123</v>
      </c>
      <c r="B150" s="113"/>
      <c r="C150" s="116" t="s">
        <v>124</v>
      </c>
      <c r="D150" s="177">
        <f>SUM(D152:D157)</f>
        <v>182755</v>
      </c>
      <c r="E150" s="211">
        <f>SUM(E152:E157)</f>
        <v>182755</v>
      </c>
      <c r="F150" s="223">
        <f>I.!$Q149</f>
        <v>200</v>
      </c>
      <c r="G150" s="187">
        <f t="shared" ref="G150" si="683">H150-F150</f>
        <v>500</v>
      </c>
      <c r="H150" s="189">
        <f>II.!$Q151</f>
        <v>700</v>
      </c>
      <c r="I150" s="187">
        <f t="shared" ref="I150" si="684">J150-H150</f>
        <v>0</v>
      </c>
      <c r="J150" s="187">
        <f>III.!$Q151</f>
        <v>700</v>
      </c>
      <c r="K150" s="187">
        <f t="shared" ref="K150" si="685">L150-J150</f>
        <v>-700</v>
      </c>
      <c r="L150" s="187">
        <f>IV.!$Q151</f>
        <v>0</v>
      </c>
      <c r="M150" s="187">
        <f t="shared" ref="M150" si="686">N150-L150</f>
        <v>0</v>
      </c>
      <c r="N150" s="187">
        <f>V.!$Q149</f>
        <v>0</v>
      </c>
      <c r="O150" s="187">
        <f t="shared" ref="O150" si="687">P150-N150</f>
        <v>0</v>
      </c>
      <c r="P150" s="187">
        <f>VI.!$Q149</f>
        <v>0</v>
      </c>
      <c r="Q150" s="187">
        <f t="shared" ref="Q150" si="688">R150-P150</f>
        <v>0</v>
      </c>
      <c r="R150" s="187">
        <f>VII.!$Q149</f>
        <v>0</v>
      </c>
      <c r="S150" s="187">
        <f t="shared" ref="S150" si="689">T150-R150</f>
        <v>0</v>
      </c>
      <c r="T150" s="187">
        <f>VIII.!$Q149</f>
        <v>0</v>
      </c>
      <c r="U150" s="187">
        <f t="shared" ref="U150" si="690">V150-T150</f>
        <v>0</v>
      </c>
      <c r="V150" s="187">
        <f>IX.!$Q149</f>
        <v>0</v>
      </c>
      <c r="W150" s="187">
        <f t="shared" ref="W150" si="691">X150-V150</f>
        <v>0</v>
      </c>
      <c r="X150" s="187">
        <f>X.!$Q149</f>
        <v>0</v>
      </c>
      <c r="Y150" s="187">
        <f t="shared" ref="Y150" si="692">Z150-X150</f>
        <v>0</v>
      </c>
      <c r="Z150" s="187">
        <f>XI.!$Q149</f>
        <v>0</v>
      </c>
      <c r="AA150" s="187">
        <f>AB150-Z150</f>
        <v>0</v>
      </c>
      <c r="AB150" s="187">
        <f>XII.!$Q149</f>
        <v>0</v>
      </c>
      <c r="AC150" s="69"/>
      <c r="AD150" s="69"/>
      <c r="AE150" s="69"/>
    </row>
    <row r="151" spans="1:31" s="75" customFormat="1" ht="15" customHeight="1" thickBot="1" x14ac:dyDescent="0.35">
      <c r="A151" s="114"/>
      <c r="B151" s="115"/>
      <c r="C151" s="117"/>
      <c r="D151" s="178"/>
      <c r="E151" s="212"/>
      <c r="F151" s="224"/>
      <c r="G151" s="188"/>
      <c r="H151" s="190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69"/>
      <c r="AD151" s="69"/>
      <c r="AE151" s="69"/>
    </row>
    <row r="152" spans="1:31" ht="13.8" customHeight="1" x14ac:dyDescent="0.3">
      <c r="A152" s="130" t="s">
        <v>125</v>
      </c>
      <c r="B152" s="131"/>
      <c r="C152" s="132" t="str">
        <f>I.!C150</f>
        <v>Podpora športových aktivít - dotácie športovým klubom</v>
      </c>
      <c r="D152" s="165">
        <f>XII.!Q152</f>
        <v>162955</v>
      </c>
      <c r="E152" s="215">
        <f>I.!Q150</f>
        <v>162955</v>
      </c>
      <c r="F152" s="225">
        <f>I.!$Q151</f>
        <v>0</v>
      </c>
      <c r="G152" s="168">
        <f t="shared" ref="G152" si="693">H152-F152</f>
        <v>0</v>
      </c>
      <c r="H152" s="175">
        <f>II.!$Q153</f>
        <v>0</v>
      </c>
      <c r="I152" s="168">
        <f t="shared" ref="I152" si="694">J152-H152</f>
        <v>0</v>
      </c>
      <c r="J152" s="168">
        <f>III.!$Q153</f>
        <v>0</v>
      </c>
      <c r="K152" s="168">
        <f t="shared" ref="K152" si="695">L152-J152</f>
        <v>0</v>
      </c>
      <c r="L152" s="168">
        <f>IV.!$Q153</f>
        <v>0</v>
      </c>
      <c r="M152" s="168">
        <f t="shared" ref="M152" si="696">N152-L152</f>
        <v>0</v>
      </c>
      <c r="N152" s="168">
        <f>V.!$Q151</f>
        <v>0</v>
      </c>
      <c r="O152" s="168">
        <f t="shared" ref="O152" si="697">P152-N152</f>
        <v>0</v>
      </c>
      <c r="P152" s="168">
        <f>VI.!$Q151</f>
        <v>0</v>
      </c>
      <c r="Q152" s="168">
        <f t="shared" ref="Q152" si="698">R152-P152</f>
        <v>0</v>
      </c>
      <c r="R152" s="168">
        <f>VII.!$Q151</f>
        <v>0</v>
      </c>
      <c r="S152" s="168">
        <f t="shared" ref="S152" si="699">T152-R152</f>
        <v>0</v>
      </c>
      <c r="T152" s="168">
        <f>VIII.!$Q151</f>
        <v>0</v>
      </c>
      <c r="U152" s="168">
        <f t="shared" ref="U152" si="700">V152-T152</f>
        <v>0</v>
      </c>
      <c r="V152" s="168">
        <f>IX.!$Q151</f>
        <v>0</v>
      </c>
      <c r="W152" s="168">
        <f t="shared" ref="W152" si="701">X152-V152</f>
        <v>0</v>
      </c>
      <c r="X152" s="168">
        <f>X.!$Q151</f>
        <v>0</v>
      </c>
      <c r="Y152" s="168">
        <f t="shared" ref="Y152" si="702">Z152-X152</f>
        <v>0</v>
      </c>
      <c r="Z152" s="168">
        <f>XI.!$Q151</f>
        <v>0</v>
      </c>
      <c r="AA152" s="168">
        <f>AB152-Z152</f>
        <v>0</v>
      </c>
      <c r="AB152" s="168">
        <f>XII.!$Q151</f>
        <v>0</v>
      </c>
    </row>
    <row r="153" spans="1:31" x14ac:dyDescent="0.3">
      <c r="A153" s="110"/>
      <c r="B153" s="111"/>
      <c r="C153" s="122"/>
      <c r="D153" s="169"/>
      <c r="E153" s="170"/>
      <c r="F153" s="226"/>
      <c r="G153" s="159"/>
      <c r="H153" s="168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</row>
    <row r="154" spans="1:31" ht="13.8" customHeight="1" x14ac:dyDescent="0.3">
      <c r="A154" s="110" t="s">
        <v>125</v>
      </c>
      <c r="B154" s="111"/>
      <c r="C154" s="122" t="str">
        <f>I.!C152</f>
        <v>Podpora športových aktivít - ostatné dotácie voľnočasové</v>
      </c>
      <c r="D154" s="169">
        <f>XII.!Q154</f>
        <v>2300</v>
      </c>
      <c r="E154" s="170">
        <f>I.!Q152</f>
        <v>2300</v>
      </c>
      <c r="F154" s="226">
        <f>I.!$Q153</f>
        <v>200</v>
      </c>
      <c r="G154" s="159">
        <f t="shared" ref="G154" si="703">H154-F154</f>
        <v>500</v>
      </c>
      <c r="H154" s="167">
        <f>II.!$Q155</f>
        <v>700</v>
      </c>
      <c r="I154" s="159">
        <f t="shared" ref="I154" si="704">J154-H154</f>
        <v>0</v>
      </c>
      <c r="J154" s="159">
        <f>III.!$Q155</f>
        <v>700</v>
      </c>
      <c r="K154" s="159">
        <f t="shared" ref="K154" si="705">L154-J154</f>
        <v>-700</v>
      </c>
      <c r="L154" s="159">
        <f>IV.!$Q155</f>
        <v>0</v>
      </c>
      <c r="M154" s="159">
        <f t="shared" ref="M154" si="706">N154-L154</f>
        <v>0</v>
      </c>
      <c r="N154" s="159">
        <f>V.!$Q153</f>
        <v>0</v>
      </c>
      <c r="O154" s="159">
        <f t="shared" ref="O154" si="707">P154-N154</f>
        <v>0</v>
      </c>
      <c r="P154" s="159">
        <f>VI.!$Q153</f>
        <v>0</v>
      </c>
      <c r="Q154" s="159">
        <f t="shared" ref="Q154" si="708">R154-P154</f>
        <v>0</v>
      </c>
      <c r="R154" s="159">
        <f>VII.!$Q153</f>
        <v>0</v>
      </c>
      <c r="S154" s="159">
        <f t="shared" ref="S154" si="709">T154-R154</f>
        <v>0</v>
      </c>
      <c r="T154" s="159">
        <f>VIII.!$Q153</f>
        <v>0</v>
      </c>
      <c r="U154" s="159">
        <f t="shared" ref="U154" si="710">V154-T154</f>
        <v>0</v>
      </c>
      <c r="V154" s="159">
        <f>IX.!$Q153</f>
        <v>0</v>
      </c>
      <c r="W154" s="159">
        <f t="shared" ref="W154" si="711">X154-V154</f>
        <v>0</v>
      </c>
      <c r="X154" s="159">
        <f>X.!$Q153</f>
        <v>0</v>
      </c>
      <c r="Y154" s="159">
        <f t="shared" ref="Y154" si="712">Z154-X154</f>
        <v>0</v>
      </c>
      <c r="Z154" s="159">
        <f>XI.!$Q153</f>
        <v>0</v>
      </c>
      <c r="AA154" s="159">
        <f>AB154-Z154</f>
        <v>0</v>
      </c>
      <c r="AB154" s="159">
        <f>XII.!$Q153</f>
        <v>0</v>
      </c>
    </row>
    <row r="155" spans="1:31" x14ac:dyDescent="0.3">
      <c r="A155" s="110"/>
      <c r="B155" s="111"/>
      <c r="C155" s="122"/>
      <c r="D155" s="169"/>
      <c r="E155" s="170"/>
      <c r="F155" s="226"/>
      <c r="G155" s="159"/>
      <c r="H155" s="168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</row>
    <row r="156" spans="1:31" x14ac:dyDescent="0.3">
      <c r="A156" s="110" t="s">
        <v>129</v>
      </c>
      <c r="B156" s="111"/>
      <c r="C156" s="122" t="str">
        <f>I.!C154</f>
        <v>Futbalový štadión</v>
      </c>
      <c r="D156" s="169">
        <f>XII.!Q156</f>
        <v>17500</v>
      </c>
      <c r="E156" s="170">
        <f>I.!Q154</f>
        <v>17500</v>
      </c>
      <c r="F156" s="226">
        <f>I.!$Q155</f>
        <v>0</v>
      </c>
      <c r="G156" s="159">
        <f t="shared" ref="G156" si="713">H156-F156</f>
        <v>0</v>
      </c>
      <c r="H156" s="167">
        <f>II.!$Q157</f>
        <v>0</v>
      </c>
      <c r="I156" s="159">
        <f t="shared" ref="I156" si="714">J156-H156</f>
        <v>0</v>
      </c>
      <c r="J156" s="159">
        <f>III.!$Q157</f>
        <v>0</v>
      </c>
      <c r="K156" s="159">
        <f t="shared" ref="K156" si="715">L156-J156</f>
        <v>0</v>
      </c>
      <c r="L156" s="159">
        <f>IV.!$Q157</f>
        <v>0</v>
      </c>
      <c r="M156" s="159">
        <f t="shared" ref="M156" si="716">N156-L156</f>
        <v>0</v>
      </c>
      <c r="N156" s="159">
        <f>V.!$Q155</f>
        <v>0</v>
      </c>
      <c r="O156" s="159">
        <f t="shared" ref="O156" si="717">P156-N156</f>
        <v>0</v>
      </c>
      <c r="P156" s="159">
        <f>VI.!$Q155</f>
        <v>0</v>
      </c>
      <c r="Q156" s="159">
        <f t="shared" ref="Q156" si="718">R156-P156</f>
        <v>0</v>
      </c>
      <c r="R156" s="159">
        <f>VII.!$Q155</f>
        <v>0</v>
      </c>
      <c r="S156" s="159">
        <f t="shared" ref="S156" si="719">T156-R156</f>
        <v>0</v>
      </c>
      <c r="T156" s="159">
        <f>VIII.!$Q155</f>
        <v>0</v>
      </c>
      <c r="U156" s="159">
        <f t="shared" ref="U156" si="720">V156-T156</f>
        <v>0</v>
      </c>
      <c r="V156" s="159">
        <f>IX.!$Q155</f>
        <v>0</v>
      </c>
      <c r="W156" s="159">
        <f t="shared" ref="W156" si="721">X156-V156</f>
        <v>0</v>
      </c>
      <c r="X156" s="159">
        <f>X.!$Q155</f>
        <v>0</v>
      </c>
      <c r="Y156" s="159">
        <f t="shared" ref="Y156" si="722">Z156-X156</f>
        <v>0</v>
      </c>
      <c r="Z156" s="159">
        <f>XI.!$Q155</f>
        <v>0</v>
      </c>
      <c r="AA156" s="159">
        <f>AB156-Z156</f>
        <v>0</v>
      </c>
      <c r="AB156" s="159">
        <f>XII.!$Q155</f>
        <v>0</v>
      </c>
    </row>
    <row r="157" spans="1:31" ht="14.4" thickBot="1" x14ac:dyDescent="0.35">
      <c r="A157" s="120"/>
      <c r="B157" s="121"/>
      <c r="C157" s="123"/>
      <c r="D157" s="169"/>
      <c r="E157" s="170"/>
      <c r="F157" s="226"/>
      <c r="G157" s="159"/>
      <c r="H157" s="168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</row>
    <row r="158" spans="1:31" ht="13.8" hidden="1" customHeight="1" x14ac:dyDescent="0.3">
      <c r="A158" s="124" t="s">
        <v>131</v>
      </c>
      <c r="B158" s="125"/>
      <c r="C158" s="128" t="s">
        <v>132</v>
      </c>
      <c r="D158" s="169">
        <f>XII.!Q156</f>
        <v>17500</v>
      </c>
      <c r="E158" s="170">
        <f>I.!Q156</f>
        <v>0</v>
      </c>
      <c r="F158" s="226">
        <f>I.!$Q157</f>
        <v>0</v>
      </c>
      <c r="G158" s="159">
        <f t="shared" ref="G158" si="723">H158-F158</f>
        <v>0</v>
      </c>
      <c r="H158" s="167">
        <f>II.!$Q159</f>
        <v>0</v>
      </c>
      <c r="I158" s="159">
        <f t="shared" ref="I158" si="724">J158-H158</f>
        <v>0</v>
      </c>
      <c r="J158" s="159">
        <f>III.!$Q157</f>
        <v>0</v>
      </c>
      <c r="K158" s="159">
        <f t="shared" ref="K158" si="725">L158-J158</f>
        <v>0</v>
      </c>
      <c r="L158" s="159">
        <f>IV.!$Q159</f>
        <v>0</v>
      </c>
      <c r="M158" s="159">
        <f t="shared" ref="M158" si="726">N158-L158</f>
        <v>0</v>
      </c>
      <c r="N158" s="159">
        <f>V.!$Q157</f>
        <v>0</v>
      </c>
      <c r="O158" s="159">
        <f t="shared" ref="O158" si="727">P158-N158</f>
        <v>0</v>
      </c>
      <c r="P158" s="159">
        <f>VI.!$Q157</f>
        <v>0</v>
      </c>
      <c r="Q158" s="159">
        <f t="shared" ref="Q158" si="728">R158-P158</f>
        <v>0</v>
      </c>
      <c r="R158" s="159">
        <f>VII.!$Q157</f>
        <v>0</v>
      </c>
      <c r="S158" s="159">
        <f t="shared" ref="S158" si="729">T158-R158</f>
        <v>0</v>
      </c>
      <c r="T158" s="159">
        <f>VIII.!$Q157</f>
        <v>0</v>
      </c>
      <c r="U158" s="159">
        <f t="shared" ref="U158" si="730">V158-T158</f>
        <v>0</v>
      </c>
      <c r="V158" s="159">
        <f>IX.!$Q157</f>
        <v>0</v>
      </c>
      <c r="W158" s="159">
        <f t="shared" ref="W158" si="731">X158-V158</f>
        <v>0</v>
      </c>
      <c r="X158" s="159">
        <f>X.!$Q157</f>
        <v>0</v>
      </c>
      <c r="Y158" s="159">
        <f t="shared" ref="Y158" si="732">Z158-X158</f>
        <v>0</v>
      </c>
      <c r="Z158" s="159">
        <f>XI.!$Q157</f>
        <v>0</v>
      </c>
      <c r="AA158" s="159">
        <f>AB158-Z158</f>
        <v>0</v>
      </c>
      <c r="AB158" s="159">
        <f>XII.!$Q157</f>
        <v>0</v>
      </c>
    </row>
    <row r="159" spans="1:31" ht="14.4" hidden="1" customHeight="1" thickBot="1" x14ac:dyDescent="0.35">
      <c r="A159" s="120"/>
      <c r="B159" s="121"/>
      <c r="C159" s="123"/>
      <c r="D159" s="173"/>
      <c r="E159" s="217"/>
      <c r="F159" s="227"/>
      <c r="G159" s="209"/>
      <c r="H159" s="210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</row>
    <row r="160" spans="1:31" s="78" customFormat="1" ht="14.4" thickBot="1" x14ac:dyDescent="0.35">
      <c r="A160" s="46"/>
      <c r="B160" s="46"/>
      <c r="C160" s="47"/>
      <c r="D160" s="106"/>
      <c r="E160" s="106"/>
      <c r="F160" s="79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30" s="75" customFormat="1" ht="14.4" customHeight="1" x14ac:dyDescent="0.3">
      <c r="A161" s="112" t="s">
        <v>133</v>
      </c>
      <c r="B161" s="113"/>
      <c r="C161" s="116" t="s">
        <v>134</v>
      </c>
      <c r="D161" s="177">
        <f>SUM(D163:D194)</f>
        <v>115803</v>
      </c>
      <c r="E161" s="177">
        <f>SUM(E163:E194)</f>
        <v>115803</v>
      </c>
      <c r="F161" s="223">
        <f>I.!$Q160</f>
        <v>2694.4100000000003</v>
      </c>
      <c r="G161" s="187">
        <f t="shared" ref="G161" si="733">H161-F161</f>
        <v>14112.52</v>
      </c>
      <c r="H161" s="189">
        <f>II.!$Q162</f>
        <v>16806.93</v>
      </c>
      <c r="I161" s="187">
        <f t="shared" ref="I161" si="734">J161-H161</f>
        <v>4689.3600000000006</v>
      </c>
      <c r="J161" s="187">
        <f>III.!$Q162</f>
        <v>21496.29</v>
      </c>
      <c r="K161" s="187">
        <f t="shared" ref="K161" si="735">L161-J161</f>
        <v>-21496.29</v>
      </c>
      <c r="L161" s="187">
        <f>IV.!$Q162</f>
        <v>0</v>
      </c>
      <c r="M161" s="187">
        <f t="shared" ref="M161" si="736">N161-L161</f>
        <v>0</v>
      </c>
      <c r="N161" s="187">
        <f>V.!$Q160</f>
        <v>0</v>
      </c>
      <c r="O161" s="187">
        <f t="shared" ref="O161" si="737">P161-N161</f>
        <v>0</v>
      </c>
      <c r="P161" s="187">
        <f>VI.!$Q160</f>
        <v>0</v>
      </c>
      <c r="Q161" s="187">
        <f t="shared" ref="Q161" si="738">R161-P161</f>
        <v>0</v>
      </c>
      <c r="R161" s="187">
        <f>VII.!$Q160</f>
        <v>0</v>
      </c>
      <c r="S161" s="187">
        <f t="shared" ref="S161" si="739">T161-R161</f>
        <v>0</v>
      </c>
      <c r="T161" s="187">
        <f>VIII.!$Q160</f>
        <v>0</v>
      </c>
      <c r="U161" s="187">
        <f t="shared" ref="U161" si="740">V161-T161</f>
        <v>0</v>
      </c>
      <c r="V161" s="187">
        <f>IX.!$Q160</f>
        <v>0</v>
      </c>
      <c r="W161" s="187">
        <f t="shared" ref="W161" si="741">X161-V161</f>
        <v>0</v>
      </c>
      <c r="X161" s="187">
        <f>X.!$Q160</f>
        <v>0</v>
      </c>
      <c r="Y161" s="187">
        <f t="shared" ref="Y161" si="742">Z161-X161</f>
        <v>0</v>
      </c>
      <c r="Z161" s="187">
        <f>XI.!$Q160</f>
        <v>0</v>
      </c>
      <c r="AA161" s="187">
        <f>AB161-Z161</f>
        <v>0</v>
      </c>
      <c r="AB161" s="187">
        <f>XII.!$Q160</f>
        <v>0</v>
      </c>
    </row>
    <row r="162" spans="1:30" s="75" customFormat="1" ht="15" customHeight="1" thickBot="1" x14ac:dyDescent="0.35">
      <c r="A162" s="114"/>
      <c r="B162" s="115"/>
      <c r="C162" s="117"/>
      <c r="D162" s="178"/>
      <c r="E162" s="178"/>
      <c r="F162" s="224"/>
      <c r="G162" s="188"/>
      <c r="H162" s="190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</row>
    <row r="163" spans="1:30" ht="14.4" customHeight="1" x14ac:dyDescent="0.3">
      <c r="A163" s="124" t="s">
        <v>135</v>
      </c>
      <c r="B163" s="125"/>
      <c r="C163" s="128" t="str">
        <f>I.!C161</f>
        <v>Podpora kultúry celomestského charakteru - mzdy, odvody</v>
      </c>
      <c r="D163" s="164">
        <f>XII.!Q163</f>
        <v>1213</v>
      </c>
      <c r="E163" s="164">
        <f>I.!Q161</f>
        <v>1213</v>
      </c>
      <c r="F163" s="234">
        <f>I.!$Q162</f>
        <v>88.26</v>
      </c>
      <c r="G163" s="167">
        <f t="shared" ref="G163" si="743">H163-F163</f>
        <v>59.909999999999982</v>
      </c>
      <c r="H163" s="175">
        <f>II.!$Q164</f>
        <v>148.16999999999999</v>
      </c>
      <c r="I163" s="167">
        <f t="shared" ref="I163" si="744">J163-H163</f>
        <v>121.94000000000003</v>
      </c>
      <c r="J163" s="167">
        <f>III.!$Q164</f>
        <v>270.11</v>
      </c>
      <c r="K163" s="167">
        <f t="shared" ref="K163" si="745">L163-J163</f>
        <v>-270.11</v>
      </c>
      <c r="L163" s="167">
        <f>IV.!$Q164</f>
        <v>0</v>
      </c>
      <c r="M163" s="167">
        <f t="shared" ref="M163" si="746">N163-L163</f>
        <v>0</v>
      </c>
      <c r="N163" s="167">
        <f>V.!$Q162</f>
        <v>0</v>
      </c>
      <c r="O163" s="167">
        <f t="shared" ref="O163" si="747">P163-N163</f>
        <v>0</v>
      </c>
      <c r="P163" s="167">
        <f>VI.!$Q162</f>
        <v>0</v>
      </c>
      <c r="Q163" s="167">
        <f t="shared" ref="Q163" si="748">R163-P163</f>
        <v>0</v>
      </c>
      <c r="R163" s="167">
        <f>VII.!$Q162</f>
        <v>0</v>
      </c>
      <c r="S163" s="167">
        <f t="shared" ref="S163" si="749">T163-R163</f>
        <v>0</v>
      </c>
      <c r="T163" s="167">
        <f>VIII.!$Q162</f>
        <v>0</v>
      </c>
      <c r="U163" s="167">
        <f t="shared" ref="U163" si="750">V163-T163</f>
        <v>0</v>
      </c>
      <c r="V163" s="167">
        <f>IX.!$Q162</f>
        <v>0</v>
      </c>
      <c r="W163" s="167">
        <f t="shared" ref="W163" si="751">X163-V163</f>
        <v>0</v>
      </c>
      <c r="X163" s="167">
        <f>X.!$Q162</f>
        <v>0</v>
      </c>
      <c r="Y163" s="167">
        <f t="shared" ref="Y163" si="752">Z163-X163</f>
        <v>0</v>
      </c>
      <c r="Z163" s="167">
        <f>XI.!$Q162</f>
        <v>0</v>
      </c>
      <c r="AA163" s="167">
        <f>AB163-Z163</f>
        <v>0</v>
      </c>
      <c r="AB163" s="167">
        <f>XII.!$Q162</f>
        <v>0</v>
      </c>
      <c r="AC163" s="69"/>
      <c r="AD163" s="69"/>
    </row>
    <row r="164" spans="1:30" ht="14.4" x14ac:dyDescent="0.3">
      <c r="A164" s="110"/>
      <c r="B164" s="111"/>
      <c r="C164" s="122"/>
      <c r="D164" s="165"/>
      <c r="E164" s="165"/>
      <c r="F164" s="235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69"/>
      <c r="AD164" s="69"/>
    </row>
    <row r="165" spans="1:30" ht="14.4" x14ac:dyDescent="0.3">
      <c r="A165" s="110" t="s">
        <v>135</v>
      </c>
      <c r="B165" s="111"/>
      <c r="C165" s="122" t="str">
        <f>I.!C163</f>
        <v>Dom kultúry - energie</v>
      </c>
      <c r="D165" s="164">
        <f>XII.!Q165</f>
        <v>43550</v>
      </c>
      <c r="E165" s="164">
        <f>I.!Q163</f>
        <v>43550</v>
      </c>
      <c r="F165" s="234">
        <f>I.!$Q164</f>
        <v>80.260000000000005</v>
      </c>
      <c r="G165" s="167">
        <f t="shared" ref="G165" si="753">H165-F165</f>
        <v>5327.07</v>
      </c>
      <c r="H165" s="167">
        <f>II.!$Q166</f>
        <v>5407.33</v>
      </c>
      <c r="I165" s="167">
        <f t="shared" ref="I165" si="754">J165-H165</f>
        <v>1352.4800000000005</v>
      </c>
      <c r="J165" s="167">
        <f>III.!$Q166</f>
        <v>6759.81</v>
      </c>
      <c r="K165" s="167">
        <f t="shared" ref="K165" si="755">L165-J165</f>
        <v>-6759.81</v>
      </c>
      <c r="L165" s="167">
        <f>IV.!$Q166</f>
        <v>0</v>
      </c>
      <c r="M165" s="167">
        <f t="shared" ref="M165" si="756">N165-L165</f>
        <v>0</v>
      </c>
      <c r="N165" s="167">
        <f>V.!$Q164</f>
        <v>0</v>
      </c>
      <c r="O165" s="167">
        <f t="shared" ref="O165" si="757">P165-N165</f>
        <v>0</v>
      </c>
      <c r="P165" s="167">
        <f>VI.!$Q164</f>
        <v>0</v>
      </c>
      <c r="Q165" s="167">
        <f t="shared" ref="Q165" si="758">R165-P165</f>
        <v>0</v>
      </c>
      <c r="R165" s="167">
        <f>VII.!$Q164</f>
        <v>0</v>
      </c>
      <c r="S165" s="167">
        <f t="shared" ref="S165" si="759">T165-R165</f>
        <v>0</v>
      </c>
      <c r="T165" s="167">
        <f>VIII.!$Q164</f>
        <v>0</v>
      </c>
      <c r="U165" s="167">
        <f t="shared" ref="U165" si="760">V165-T165</f>
        <v>0</v>
      </c>
      <c r="V165" s="167">
        <f>IX.!$Q164</f>
        <v>0</v>
      </c>
      <c r="W165" s="167">
        <f t="shared" ref="W165" si="761">X165-V165</f>
        <v>0</v>
      </c>
      <c r="X165" s="167">
        <f>X.!$Q164</f>
        <v>0</v>
      </c>
      <c r="Y165" s="167">
        <f t="shared" ref="Y165" si="762">Z165-X165</f>
        <v>0</v>
      </c>
      <c r="Z165" s="167">
        <f>XI.!$Q164</f>
        <v>0</v>
      </c>
      <c r="AA165" s="167">
        <f>AB165-Z165</f>
        <v>0</v>
      </c>
      <c r="AB165" s="167">
        <f>XII.!$Q164</f>
        <v>0</v>
      </c>
      <c r="AC165" s="69"/>
      <c r="AD165" s="69"/>
    </row>
    <row r="166" spans="1:30" ht="14.4" x14ac:dyDescent="0.3">
      <c r="A166" s="110"/>
      <c r="B166" s="111"/>
      <c r="C166" s="122"/>
      <c r="D166" s="165"/>
      <c r="E166" s="165"/>
      <c r="F166" s="235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69"/>
      <c r="AD166" s="69"/>
    </row>
    <row r="167" spans="1:30" ht="14.4" x14ac:dyDescent="0.3">
      <c r="A167" s="110" t="s">
        <v>135</v>
      </c>
      <c r="B167" s="111"/>
      <c r="C167" s="122" t="str">
        <f>I.!C165</f>
        <v xml:space="preserve">Dom kultúry - vybavenie </v>
      </c>
      <c r="D167" s="164">
        <f>XII.!Q167</f>
        <v>1000</v>
      </c>
      <c r="E167" s="164">
        <f>I.!Q165</f>
        <v>1000</v>
      </c>
      <c r="F167" s="234">
        <f>I.!$Q166</f>
        <v>300</v>
      </c>
      <c r="G167" s="167">
        <f t="shared" ref="G167" si="763">H167-F167</f>
        <v>140.01</v>
      </c>
      <c r="H167" s="167">
        <f>II.!$Q168</f>
        <v>440.01</v>
      </c>
      <c r="I167" s="167">
        <f t="shared" ref="I167" si="764">J167-H167</f>
        <v>0</v>
      </c>
      <c r="J167" s="167">
        <f>III.!$Q168</f>
        <v>440.01</v>
      </c>
      <c r="K167" s="167">
        <f t="shared" ref="K167" si="765">L167-J167</f>
        <v>-440.01</v>
      </c>
      <c r="L167" s="167">
        <f>IV.!$Q168</f>
        <v>0</v>
      </c>
      <c r="M167" s="167">
        <f t="shared" ref="M167" si="766">N167-L167</f>
        <v>0</v>
      </c>
      <c r="N167" s="167">
        <f>V.!$Q166</f>
        <v>0</v>
      </c>
      <c r="O167" s="167">
        <f t="shared" ref="O167" si="767">P167-N167</f>
        <v>0</v>
      </c>
      <c r="P167" s="167">
        <f>VI.!$Q166</f>
        <v>0</v>
      </c>
      <c r="Q167" s="167">
        <f t="shared" ref="Q167" si="768">R167-P167</f>
        <v>0</v>
      </c>
      <c r="R167" s="167">
        <f>VII.!$Q166</f>
        <v>0</v>
      </c>
      <c r="S167" s="167">
        <f t="shared" ref="S167" si="769">T167-R167</f>
        <v>0</v>
      </c>
      <c r="T167" s="167">
        <f>VIII.!$Q166</f>
        <v>0</v>
      </c>
      <c r="U167" s="167">
        <f t="shared" ref="U167" si="770">V167-T167</f>
        <v>0</v>
      </c>
      <c r="V167" s="167">
        <f>IX.!$Q166</f>
        <v>0</v>
      </c>
      <c r="W167" s="167">
        <f t="shared" ref="W167" si="771">X167-V167</f>
        <v>0</v>
      </c>
      <c r="X167" s="167">
        <f>X.!$Q166</f>
        <v>0</v>
      </c>
      <c r="Y167" s="167">
        <f t="shared" ref="Y167" si="772">Z167-X167</f>
        <v>0</v>
      </c>
      <c r="Z167" s="167">
        <f>XI.!$Q166</f>
        <v>0</v>
      </c>
      <c r="AA167" s="167">
        <f>AB167-Z167</f>
        <v>0</v>
      </c>
      <c r="AB167" s="167">
        <f>XII.!$Q166</f>
        <v>0</v>
      </c>
      <c r="AC167" s="69"/>
      <c r="AD167" s="69"/>
    </row>
    <row r="168" spans="1:30" ht="14.4" x14ac:dyDescent="0.3">
      <c r="A168" s="110"/>
      <c r="B168" s="111"/>
      <c r="C168" s="122"/>
      <c r="D168" s="165"/>
      <c r="E168" s="165"/>
      <c r="F168" s="235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69"/>
      <c r="AD168" s="69"/>
    </row>
    <row r="169" spans="1:30" ht="14.4" customHeight="1" x14ac:dyDescent="0.3">
      <c r="A169" s="110" t="s">
        <v>135</v>
      </c>
      <c r="B169" s="111"/>
      <c r="C169" s="122" t="str">
        <f>I.!C167</f>
        <v>Dom kultúry - prenájom prevádzkových strojov a zariadení</v>
      </c>
      <c r="D169" s="164">
        <f>XII.!Q169</f>
        <v>1500</v>
      </c>
      <c r="E169" s="164">
        <f>I.!Q167</f>
        <v>1500</v>
      </c>
      <c r="F169" s="234">
        <f>I.!$Q168</f>
        <v>0</v>
      </c>
      <c r="G169" s="167">
        <f t="shared" ref="G169" si="773">H169-F169</f>
        <v>25.9</v>
      </c>
      <c r="H169" s="167">
        <f>II.!$Q170</f>
        <v>25.9</v>
      </c>
      <c r="I169" s="167">
        <f t="shared" ref="I169" si="774">J169-H169</f>
        <v>0</v>
      </c>
      <c r="J169" s="167">
        <f>III.!$Q170</f>
        <v>25.9</v>
      </c>
      <c r="K169" s="167">
        <f t="shared" ref="K169" si="775">L169-J169</f>
        <v>-25.9</v>
      </c>
      <c r="L169" s="167">
        <f>IV.!$Q170</f>
        <v>0</v>
      </c>
      <c r="M169" s="167">
        <f t="shared" ref="M169" si="776">N169-L169</f>
        <v>0</v>
      </c>
      <c r="N169" s="167">
        <f>V.!$Q168</f>
        <v>0</v>
      </c>
      <c r="O169" s="167">
        <f t="shared" ref="O169" si="777">P169-N169</f>
        <v>0</v>
      </c>
      <c r="P169" s="167">
        <f>VI.!$Q168</f>
        <v>0</v>
      </c>
      <c r="Q169" s="167">
        <f t="shared" ref="Q169" si="778">R169-P169</f>
        <v>0</v>
      </c>
      <c r="R169" s="167">
        <f>VII.!$Q168</f>
        <v>0</v>
      </c>
      <c r="S169" s="167">
        <f t="shared" ref="S169" si="779">T169-R169</f>
        <v>0</v>
      </c>
      <c r="T169" s="167">
        <f>VIII.!$Q168</f>
        <v>0</v>
      </c>
      <c r="U169" s="167">
        <f t="shared" ref="U169" si="780">V169-T169</f>
        <v>0</v>
      </c>
      <c r="V169" s="167">
        <f>IX.!$Q168</f>
        <v>0</v>
      </c>
      <c r="W169" s="167">
        <f t="shared" ref="W169" si="781">X169-V169</f>
        <v>0</v>
      </c>
      <c r="X169" s="167">
        <f>X.!$Q168</f>
        <v>0</v>
      </c>
      <c r="Y169" s="167">
        <f t="shared" ref="Y169" si="782">Z169-X169</f>
        <v>0</v>
      </c>
      <c r="Z169" s="167">
        <f>XI.!$Q168</f>
        <v>0</v>
      </c>
      <c r="AA169" s="167">
        <f>AB169-Z169</f>
        <v>0</v>
      </c>
      <c r="AB169" s="167">
        <f>XII.!$Q168</f>
        <v>0</v>
      </c>
      <c r="AC169" s="69"/>
      <c r="AD169" s="69"/>
    </row>
    <row r="170" spans="1:30" ht="14.4" x14ac:dyDescent="0.3">
      <c r="A170" s="110"/>
      <c r="B170" s="111"/>
      <c r="C170" s="122"/>
      <c r="D170" s="165"/>
      <c r="E170" s="165"/>
      <c r="F170" s="235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69"/>
      <c r="AD170" s="69"/>
    </row>
    <row r="171" spans="1:30" ht="14.4" x14ac:dyDescent="0.3">
      <c r="A171" s="110" t="s">
        <v>135</v>
      </c>
      <c r="B171" s="111"/>
      <c r="C171" s="122" t="str">
        <f>I.!C169</f>
        <v>Dom kultúry - všeobecný materiál</v>
      </c>
      <c r="D171" s="164">
        <f>XII.!Q171</f>
        <v>2500</v>
      </c>
      <c r="E171" s="164">
        <f>I.!Q169</f>
        <v>2500</v>
      </c>
      <c r="F171" s="234">
        <f>I.!$Q170</f>
        <v>444.46</v>
      </c>
      <c r="G171" s="167">
        <f t="shared" ref="G171" si="783">H171-F171</f>
        <v>78.70999999999998</v>
      </c>
      <c r="H171" s="167">
        <f>II.!$Q172</f>
        <v>523.16999999999996</v>
      </c>
      <c r="I171" s="167">
        <f t="shared" ref="I171" si="784">J171-H171</f>
        <v>198.63</v>
      </c>
      <c r="J171" s="167">
        <f>III.!$Q172</f>
        <v>721.8</v>
      </c>
      <c r="K171" s="167">
        <f t="shared" ref="K171" si="785">L171-J171</f>
        <v>-721.8</v>
      </c>
      <c r="L171" s="167">
        <f>IV.!$Q172</f>
        <v>0</v>
      </c>
      <c r="M171" s="167">
        <f t="shared" ref="M171" si="786">N171-L171</f>
        <v>0</v>
      </c>
      <c r="N171" s="167">
        <f>V.!$Q170</f>
        <v>0</v>
      </c>
      <c r="O171" s="167">
        <f t="shared" ref="O171" si="787">P171-N171</f>
        <v>0</v>
      </c>
      <c r="P171" s="167">
        <f>VI.!$Q170</f>
        <v>0</v>
      </c>
      <c r="Q171" s="167">
        <f t="shared" ref="Q171" si="788">R171-P171</f>
        <v>0</v>
      </c>
      <c r="R171" s="167">
        <f>VII.!$Q170</f>
        <v>0</v>
      </c>
      <c r="S171" s="167">
        <f t="shared" ref="S171" si="789">T171-R171</f>
        <v>0</v>
      </c>
      <c r="T171" s="167">
        <f>VIII.!$Q170</f>
        <v>0</v>
      </c>
      <c r="U171" s="167">
        <f t="shared" ref="U171" si="790">V171-T171</f>
        <v>0</v>
      </c>
      <c r="V171" s="167">
        <f>IX.!$Q170</f>
        <v>0</v>
      </c>
      <c r="W171" s="167">
        <f t="shared" ref="W171" si="791">X171-V171</f>
        <v>0</v>
      </c>
      <c r="X171" s="167">
        <f>X.!$Q170</f>
        <v>0</v>
      </c>
      <c r="Y171" s="167">
        <f t="shared" ref="Y171" si="792">Z171-X171</f>
        <v>0</v>
      </c>
      <c r="Z171" s="167">
        <f>XI.!$Q170</f>
        <v>0</v>
      </c>
      <c r="AA171" s="167">
        <f>AB171-Z171</f>
        <v>0</v>
      </c>
      <c r="AB171" s="167">
        <f>XII.!$Q170</f>
        <v>0</v>
      </c>
      <c r="AC171" s="69"/>
      <c r="AD171" s="69"/>
    </row>
    <row r="172" spans="1:30" ht="14.4" x14ac:dyDescent="0.3">
      <c r="A172" s="110"/>
      <c r="B172" s="111"/>
      <c r="C172" s="122"/>
      <c r="D172" s="165"/>
      <c r="E172" s="165"/>
      <c r="F172" s="235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69"/>
      <c r="AD172" s="69"/>
    </row>
    <row r="173" spans="1:30" ht="15" customHeight="1" x14ac:dyDescent="0.3">
      <c r="A173" s="110" t="s">
        <v>135</v>
      </c>
      <c r="B173" s="111"/>
      <c r="C173" s="122" t="str">
        <f>I.!C171</f>
        <v xml:space="preserve">Dom kultúry - reprezentačné </v>
      </c>
      <c r="D173" s="164">
        <f>XII.!Q173</f>
        <v>2000</v>
      </c>
      <c r="E173" s="164">
        <f>I.!Q171</f>
        <v>2000</v>
      </c>
      <c r="F173" s="234">
        <f>I.!$Q172</f>
        <v>43.99</v>
      </c>
      <c r="G173" s="167">
        <f t="shared" ref="G173" si="793">H173-F173</f>
        <v>1407.8</v>
      </c>
      <c r="H173" s="167">
        <f>II.!$Q174</f>
        <v>1451.79</v>
      </c>
      <c r="I173" s="167">
        <f t="shared" ref="I173" si="794">J173-H173</f>
        <v>106.02999999999997</v>
      </c>
      <c r="J173" s="167">
        <f>III.!$Q174</f>
        <v>1557.82</v>
      </c>
      <c r="K173" s="167">
        <f t="shared" ref="K173" si="795">L173-J173</f>
        <v>-1557.82</v>
      </c>
      <c r="L173" s="167">
        <f>IV.!$Q174</f>
        <v>0</v>
      </c>
      <c r="M173" s="167">
        <f t="shared" ref="M173" si="796">N173-L173</f>
        <v>0</v>
      </c>
      <c r="N173" s="167">
        <f>V.!$Q172</f>
        <v>0</v>
      </c>
      <c r="O173" s="167">
        <f t="shared" ref="O173" si="797">P173-N173</f>
        <v>0</v>
      </c>
      <c r="P173" s="167">
        <f>VI.!$Q172</f>
        <v>0</v>
      </c>
      <c r="Q173" s="167">
        <f t="shared" ref="Q173" si="798">R173-P173</f>
        <v>0</v>
      </c>
      <c r="R173" s="167">
        <f>VII.!$Q172</f>
        <v>0</v>
      </c>
      <c r="S173" s="167">
        <f t="shared" ref="S173" si="799">T173-R173</f>
        <v>0</v>
      </c>
      <c r="T173" s="167">
        <f>VIII.!$Q172</f>
        <v>0</v>
      </c>
      <c r="U173" s="167">
        <f t="shared" ref="U173" si="800">V173-T173</f>
        <v>0</v>
      </c>
      <c r="V173" s="167">
        <f>IX.!$Q172</f>
        <v>0</v>
      </c>
      <c r="W173" s="167">
        <f t="shared" ref="W173" si="801">X173-V173</f>
        <v>0</v>
      </c>
      <c r="X173" s="167">
        <f>X.!$Q172</f>
        <v>0</v>
      </c>
      <c r="Y173" s="167">
        <f t="shared" ref="Y173" si="802">Z173-X173</f>
        <v>0</v>
      </c>
      <c r="Z173" s="167">
        <f>XI.!$Q172</f>
        <v>0</v>
      </c>
      <c r="AA173" s="167">
        <f>AB173-Z173</f>
        <v>0</v>
      </c>
      <c r="AB173" s="167">
        <f>XII.!$Q172</f>
        <v>0</v>
      </c>
      <c r="AC173" s="69"/>
      <c r="AD173" s="69"/>
    </row>
    <row r="174" spans="1:30" ht="14.4" x14ac:dyDescent="0.3">
      <c r="A174" s="110"/>
      <c r="B174" s="111"/>
      <c r="C174" s="122"/>
      <c r="D174" s="165"/>
      <c r="E174" s="165"/>
      <c r="F174" s="235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69"/>
      <c r="AD174" s="69"/>
    </row>
    <row r="175" spans="1:30" ht="14.4" x14ac:dyDescent="0.3">
      <c r="A175" s="110" t="s">
        <v>135</v>
      </c>
      <c r="B175" s="111"/>
      <c r="C175" s="122" t="str">
        <f>I.!C173</f>
        <v>Dom kultúry - údržba strojov a zariadení</v>
      </c>
      <c r="D175" s="164">
        <f>XII.!Q175</f>
        <v>3000</v>
      </c>
      <c r="E175" s="164">
        <f>I.!Q173</f>
        <v>3000</v>
      </c>
      <c r="F175" s="234">
        <f>I.!$Q174</f>
        <v>0</v>
      </c>
      <c r="G175" s="167">
        <f t="shared" ref="G175" si="803">H175-F175</f>
        <v>0</v>
      </c>
      <c r="H175" s="167">
        <f>II.!$Q176</f>
        <v>0</v>
      </c>
      <c r="I175" s="167">
        <f t="shared" ref="I175" si="804">J175-H175</f>
        <v>0</v>
      </c>
      <c r="J175" s="167">
        <f>III.!$Q176</f>
        <v>0</v>
      </c>
      <c r="K175" s="167">
        <f t="shared" ref="K175" si="805">L175-J175</f>
        <v>0</v>
      </c>
      <c r="L175" s="167">
        <f>IV.!$Q176</f>
        <v>0</v>
      </c>
      <c r="M175" s="167">
        <f t="shared" ref="M175" si="806">N175-L175</f>
        <v>0</v>
      </c>
      <c r="N175" s="167">
        <f>V.!$Q174</f>
        <v>0</v>
      </c>
      <c r="O175" s="167">
        <f t="shared" ref="O175" si="807">P175-N175</f>
        <v>0</v>
      </c>
      <c r="P175" s="167">
        <f>VI.!$Q174</f>
        <v>0</v>
      </c>
      <c r="Q175" s="167">
        <f t="shared" ref="Q175" si="808">R175-P175</f>
        <v>0</v>
      </c>
      <c r="R175" s="167">
        <f>VII.!$Q174</f>
        <v>0</v>
      </c>
      <c r="S175" s="167">
        <f t="shared" ref="S175" si="809">T175-R175</f>
        <v>0</v>
      </c>
      <c r="T175" s="167">
        <f>VIII.!$Q174</f>
        <v>0</v>
      </c>
      <c r="U175" s="167">
        <f t="shared" ref="U175" si="810">V175-T175</f>
        <v>0</v>
      </c>
      <c r="V175" s="167">
        <f>IX.!$Q174</f>
        <v>0</v>
      </c>
      <c r="W175" s="167">
        <f t="shared" ref="W175" si="811">X175-V175</f>
        <v>0</v>
      </c>
      <c r="X175" s="167">
        <f>X.!$Q174</f>
        <v>0</v>
      </c>
      <c r="Y175" s="167">
        <f t="shared" ref="Y175" si="812">Z175-X175</f>
        <v>0</v>
      </c>
      <c r="Z175" s="167">
        <f>XI.!$Q174</f>
        <v>0</v>
      </c>
      <c r="AA175" s="167">
        <f>AB175-Z175</f>
        <v>0</v>
      </c>
      <c r="AB175" s="167">
        <f>XII.!$Q174</f>
        <v>0</v>
      </c>
      <c r="AC175" s="69"/>
      <c r="AD175" s="69"/>
    </row>
    <row r="176" spans="1:30" ht="14.4" x14ac:dyDescent="0.3">
      <c r="A176" s="110"/>
      <c r="B176" s="111"/>
      <c r="C176" s="122"/>
      <c r="D176" s="165"/>
      <c r="E176" s="165"/>
      <c r="F176" s="235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69"/>
      <c r="AD176" s="69"/>
    </row>
    <row r="177" spans="1:30" ht="14.4" x14ac:dyDescent="0.3">
      <c r="A177" s="110" t="s">
        <v>135</v>
      </c>
      <c r="B177" s="111"/>
      <c r="C177" s="122" t="str">
        <f>I.!C175</f>
        <v>Dom kultúry -prevádzka strojov a zariadení</v>
      </c>
      <c r="D177" s="164">
        <f>XII.!Q177</f>
        <v>1000</v>
      </c>
      <c r="E177" s="164">
        <f>I.!Q175</f>
        <v>1000</v>
      </c>
      <c r="F177" s="234">
        <f>I.!$Q176</f>
        <v>0</v>
      </c>
      <c r="G177" s="167">
        <f t="shared" ref="G177" si="813">H177-F177</f>
        <v>0</v>
      </c>
      <c r="H177" s="167">
        <f>II.!$Q178</f>
        <v>0</v>
      </c>
      <c r="I177" s="167">
        <f t="shared" ref="I177" si="814">J177-H177</f>
        <v>0</v>
      </c>
      <c r="J177" s="167">
        <f>III.!$Q178</f>
        <v>0</v>
      </c>
      <c r="K177" s="167">
        <f t="shared" ref="K177" si="815">L177-J177</f>
        <v>0</v>
      </c>
      <c r="L177" s="167">
        <f>IV.!$Q178</f>
        <v>0</v>
      </c>
      <c r="M177" s="167">
        <f t="shared" ref="M177" si="816">N177-L177</f>
        <v>0</v>
      </c>
      <c r="N177" s="167">
        <f>V.!$Q176</f>
        <v>0</v>
      </c>
      <c r="O177" s="167">
        <f t="shared" ref="O177" si="817">P177-N177</f>
        <v>0</v>
      </c>
      <c r="P177" s="167">
        <f>VI.!$Q176</f>
        <v>0</v>
      </c>
      <c r="Q177" s="167">
        <f t="shared" ref="Q177" si="818">R177-P177</f>
        <v>0</v>
      </c>
      <c r="R177" s="167">
        <f>VII.!$Q176</f>
        <v>0</v>
      </c>
      <c r="S177" s="167">
        <f t="shared" ref="S177" si="819">T177-R177</f>
        <v>0</v>
      </c>
      <c r="T177" s="167">
        <f>VIII.!$Q176</f>
        <v>0</v>
      </c>
      <c r="U177" s="167">
        <f t="shared" ref="U177" si="820">V177-T177</f>
        <v>0</v>
      </c>
      <c r="V177" s="167">
        <f>IX.!$Q176</f>
        <v>0</v>
      </c>
      <c r="W177" s="167">
        <f t="shared" ref="W177" si="821">X177-V177</f>
        <v>0</v>
      </c>
      <c r="X177" s="167">
        <f>X.!$Q176</f>
        <v>0</v>
      </c>
      <c r="Y177" s="167">
        <f t="shared" ref="Y177" si="822">Z177-X177</f>
        <v>0</v>
      </c>
      <c r="Z177" s="167">
        <f>XI.!$Q176</f>
        <v>0</v>
      </c>
      <c r="AA177" s="167">
        <f>AB177-Z177</f>
        <v>0</v>
      </c>
      <c r="AB177" s="167">
        <f>XII.!$Q176</f>
        <v>0</v>
      </c>
      <c r="AC177" s="69"/>
      <c r="AD177" s="69"/>
    </row>
    <row r="178" spans="1:30" ht="14.4" x14ac:dyDescent="0.3">
      <c r="A178" s="110"/>
      <c r="B178" s="111"/>
      <c r="C178" s="122"/>
      <c r="D178" s="165"/>
      <c r="E178" s="165"/>
      <c r="F178" s="235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69"/>
      <c r="AD178" s="69"/>
    </row>
    <row r="179" spans="1:30" x14ac:dyDescent="0.3">
      <c r="A179" s="110" t="s">
        <v>135</v>
      </c>
      <c r="B179" s="111"/>
      <c r="C179" s="122" t="str">
        <f>I.!C177</f>
        <v xml:space="preserve">Dom kultúry - ostatné služby  </v>
      </c>
      <c r="D179" s="164">
        <f>XII.!Q179</f>
        <v>36400</v>
      </c>
      <c r="E179" s="164">
        <f>I.!Q177</f>
        <v>36400</v>
      </c>
      <c r="F179" s="234">
        <f>I.!$Q178</f>
        <v>737.44</v>
      </c>
      <c r="G179" s="167">
        <f t="shared" ref="G179" si="823">H179-F179</f>
        <v>6562.1200000000008</v>
      </c>
      <c r="H179" s="167">
        <f>II.!$Q180</f>
        <v>7299.56</v>
      </c>
      <c r="I179" s="167">
        <f t="shared" ref="I179" si="824">J179-H179</f>
        <v>2845.6799999999994</v>
      </c>
      <c r="J179" s="167">
        <f>III.!$Q180</f>
        <v>10145.24</v>
      </c>
      <c r="K179" s="167">
        <f t="shared" ref="K179" si="825">L179-J179</f>
        <v>-10145.24</v>
      </c>
      <c r="L179" s="167">
        <f>IV.!$Q180</f>
        <v>0</v>
      </c>
      <c r="M179" s="167">
        <f t="shared" ref="M179" si="826">N179-L179</f>
        <v>0</v>
      </c>
      <c r="N179" s="167">
        <f>V.!$Q178</f>
        <v>0</v>
      </c>
      <c r="O179" s="167">
        <f t="shared" ref="O179" si="827">P179-N179</f>
        <v>0</v>
      </c>
      <c r="P179" s="167">
        <f>VI.!$Q178</f>
        <v>0</v>
      </c>
      <c r="Q179" s="167">
        <f t="shared" ref="Q179" si="828">R179-P179</f>
        <v>0</v>
      </c>
      <c r="R179" s="167">
        <f>VII.!$Q178</f>
        <v>0</v>
      </c>
      <c r="S179" s="167">
        <f t="shared" ref="S179" si="829">T179-R179</f>
        <v>0</v>
      </c>
      <c r="T179" s="167">
        <f>VIII.!$Q178</f>
        <v>0</v>
      </c>
      <c r="U179" s="167">
        <f t="shared" ref="U179" si="830">V179-T179</f>
        <v>0</v>
      </c>
      <c r="V179" s="167">
        <f>IX.!$Q178</f>
        <v>0</v>
      </c>
      <c r="W179" s="167">
        <f t="shared" ref="W179" si="831">X179-V179</f>
        <v>0</v>
      </c>
      <c r="X179" s="167">
        <f>X.!$Q178</f>
        <v>0</v>
      </c>
      <c r="Y179" s="167">
        <f t="shared" ref="Y179" si="832">Z179-X179</f>
        <v>0</v>
      </c>
      <c r="Z179" s="167">
        <f>XI.!$Q178</f>
        <v>0</v>
      </c>
      <c r="AA179" s="167">
        <f>AB179-Z179</f>
        <v>0</v>
      </c>
      <c r="AB179" s="167">
        <f>XII.!$Q178</f>
        <v>0</v>
      </c>
    </row>
    <row r="180" spans="1:30" x14ac:dyDescent="0.3">
      <c r="A180" s="110"/>
      <c r="B180" s="111"/>
      <c r="C180" s="122"/>
      <c r="D180" s="165"/>
      <c r="E180" s="165"/>
      <c r="F180" s="235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</row>
    <row r="181" spans="1:30" x14ac:dyDescent="0.3">
      <c r="A181" s="110" t="s">
        <v>135</v>
      </c>
      <c r="B181" s="111"/>
      <c r="C181" s="122" t="str">
        <f>I.!C179</f>
        <v>Klub dôchodcov - energie</v>
      </c>
      <c r="D181" s="164">
        <f>XII.!Q181</f>
        <v>3500</v>
      </c>
      <c r="E181" s="164">
        <f>I.!Q179</f>
        <v>3500</v>
      </c>
      <c r="F181" s="236">
        <f>I.!$Q180</f>
        <v>0</v>
      </c>
      <c r="G181" s="167">
        <f t="shared" ref="G181" si="833">H181-F181</f>
        <v>511</v>
      </c>
      <c r="H181" s="167">
        <f>II.!$Q182</f>
        <v>511</v>
      </c>
      <c r="I181" s="167">
        <f t="shared" ref="I181" si="834">J181-H181</f>
        <v>55</v>
      </c>
      <c r="J181" s="167">
        <f>III.!$Q182</f>
        <v>566</v>
      </c>
      <c r="K181" s="167">
        <f t="shared" ref="K181" si="835">L181-J181</f>
        <v>-566</v>
      </c>
      <c r="L181" s="167">
        <f>IV.!$Q182</f>
        <v>0</v>
      </c>
      <c r="M181" s="167">
        <f t="shared" ref="M181" si="836">N181-L181</f>
        <v>0</v>
      </c>
      <c r="N181" s="167">
        <f>V.!$Q180</f>
        <v>0</v>
      </c>
      <c r="O181" s="167">
        <f t="shared" ref="O181" si="837">P181-N181</f>
        <v>0</v>
      </c>
      <c r="P181" s="167">
        <f>VI.!$Q180</f>
        <v>0</v>
      </c>
      <c r="Q181" s="167">
        <f t="shared" ref="Q181" si="838">R181-P181</f>
        <v>0</v>
      </c>
      <c r="R181" s="167">
        <f>VII.!$Q180</f>
        <v>0</v>
      </c>
      <c r="S181" s="167">
        <f t="shared" ref="S181" si="839">T181-R181</f>
        <v>0</v>
      </c>
      <c r="T181" s="167">
        <f>VIII.!$Q180</f>
        <v>0</v>
      </c>
      <c r="U181" s="167">
        <f t="shared" ref="U181" si="840">V181-T181</f>
        <v>0</v>
      </c>
      <c r="V181" s="167">
        <f>IX.!$Q180</f>
        <v>0</v>
      </c>
      <c r="W181" s="167">
        <f t="shared" ref="W181" si="841">X181-V181</f>
        <v>0</v>
      </c>
      <c r="X181" s="167">
        <f>X.!$Q180</f>
        <v>0</v>
      </c>
      <c r="Y181" s="167">
        <f t="shared" ref="Y181" si="842">Z181-X181</f>
        <v>0</v>
      </c>
      <c r="Z181" s="167">
        <f>XI.!$Q180</f>
        <v>0</v>
      </c>
      <c r="AA181" s="167">
        <f>AB181-Z181</f>
        <v>0</v>
      </c>
      <c r="AB181" s="167">
        <f>XII.!$Q180</f>
        <v>0</v>
      </c>
    </row>
    <row r="182" spans="1:30" x14ac:dyDescent="0.3">
      <c r="A182" s="110"/>
      <c r="B182" s="111"/>
      <c r="C182" s="122"/>
      <c r="D182" s="165"/>
      <c r="E182" s="165"/>
      <c r="F182" s="216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</row>
    <row r="183" spans="1:30" x14ac:dyDescent="0.3">
      <c r="A183" s="110" t="s">
        <v>135</v>
      </c>
      <c r="B183" s="111"/>
      <c r="C183" s="122" t="str">
        <f>I.!C181</f>
        <v>Všeobecný materiál</v>
      </c>
      <c r="D183" s="164">
        <f>XII.!Q183</f>
        <v>150</v>
      </c>
      <c r="E183" s="164">
        <f>I.!Q181</f>
        <v>150</v>
      </c>
      <c r="F183" s="236">
        <f>I.!$Q182</f>
        <v>0</v>
      </c>
      <c r="G183" s="167">
        <f t="shared" ref="G183" si="843">H183-F183</f>
        <v>0</v>
      </c>
      <c r="H183" s="167">
        <f>II.!$Q184</f>
        <v>0</v>
      </c>
      <c r="I183" s="167">
        <f t="shared" ref="I183" si="844">J183-H183</f>
        <v>0</v>
      </c>
      <c r="J183" s="167">
        <f>III.!$Q184</f>
        <v>0</v>
      </c>
      <c r="K183" s="167">
        <f t="shared" ref="K183" si="845">L183-J183</f>
        <v>0</v>
      </c>
      <c r="L183" s="167">
        <f>IV.!$Q184</f>
        <v>0</v>
      </c>
      <c r="M183" s="167">
        <f t="shared" ref="M183" si="846">N183-L183</f>
        <v>0</v>
      </c>
      <c r="N183" s="167">
        <f>V.!$Q182</f>
        <v>0</v>
      </c>
      <c r="O183" s="167">
        <f t="shared" ref="O183" si="847">P183-N183</f>
        <v>0</v>
      </c>
      <c r="P183" s="167">
        <f>VI.!$Q182</f>
        <v>0</v>
      </c>
      <c r="Q183" s="167">
        <f t="shared" ref="Q183" si="848">R183-P183</f>
        <v>0</v>
      </c>
      <c r="R183" s="167">
        <f>VII.!$Q182</f>
        <v>0</v>
      </c>
      <c r="S183" s="167">
        <f t="shared" ref="S183" si="849">T183-R183</f>
        <v>0</v>
      </c>
      <c r="T183" s="167">
        <f>VIII.!$Q182</f>
        <v>0</v>
      </c>
      <c r="U183" s="167">
        <f t="shared" ref="U183" si="850">V183-T183</f>
        <v>0</v>
      </c>
      <c r="V183" s="167">
        <f>IX.!$Q182</f>
        <v>0</v>
      </c>
      <c r="W183" s="167">
        <f t="shared" ref="W183" si="851">X183-V183</f>
        <v>0</v>
      </c>
      <c r="X183" s="167">
        <f>X.!$Q182</f>
        <v>0</v>
      </c>
      <c r="Y183" s="167">
        <f t="shared" ref="Y183" si="852">Z183-X183</f>
        <v>0</v>
      </c>
      <c r="Z183" s="167">
        <f>XI.!$Q182</f>
        <v>0</v>
      </c>
      <c r="AA183" s="167">
        <f>AB183-Z183</f>
        <v>0</v>
      </c>
      <c r="AB183" s="167">
        <f>XII.!$Q182</f>
        <v>0</v>
      </c>
    </row>
    <row r="184" spans="1:30" x14ac:dyDescent="0.3">
      <c r="A184" s="110"/>
      <c r="B184" s="111"/>
      <c r="C184" s="122"/>
      <c r="D184" s="165"/>
      <c r="E184" s="165"/>
      <c r="F184" s="216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</row>
    <row r="185" spans="1:30" x14ac:dyDescent="0.3">
      <c r="A185" s="110" t="s">
        <v>255</v>
      </c>
      <c r="B185" s="111"/>
      <c r="C185" s="122" t="str">
        <f>I.!C183</f>
        <v>Obnova kaplnky sv. Juliany</v>
      </c>
      <c r="D185" s="169">
        <f>XII.!Q185</f>
        <v>2540</v>
      </c>
      <c r="E185" s="170">
        <f>I.!Q183</f>
        <v>2540</v>
      </c>
      <c r="F185" s="171">
        <f>I.!$Q184</f>
        <v>0</v>
      </c>
      <c r="G185" s="159">
        <f t="shared" ref="G185" si="853">H185-F185</f>
        <v>0</v>
      </c>
      <c r="H185" s="167">
        <f>II.!$Q186</f>
        <v>0</v>
      </c>
      <c r="I185" s="159">
        <f t="shared" ref="I185" si="854">J185-H185</f>
        <v>0</v>
      </c>
      <c r="J185" s="159">
        <f>III.!$Q186</f>
        <v>0</v>
      </c>
      <c r="K185" s="159">
        <f t="shared" ref="K185" si="855">L185-J185</f>
        <v>0</v>
      </c>
      <c r="L185" s="159">
        <f>IV.!$Q186</f>
        <v>0</v>
      </c>
      <c r="M185" s="159">
        <f t="shared" ref="M185" si="856">N185-L185</f>
        <v>0</v>
      </c>
      <c r="N185" s="159">
        <f>V.!$Q184</f>
        <v>0</v>
      </c>
      <c r="O185" s="159">
        <f t="shared" ref="O185" si="857">P185-N185</f>
        <v>0</v>
      </c>
      <c r="P185" s="159">
        <f>VI.!$Q184</f>
        <v>0</v>
      </c>
      <c r="Q185" s="159">
        <f t="shared" ref="Q185" si="858">R185-P185</f>
        <v>0</v>
      </c>
      <c r="R185" s="159">
        <f>VII.!$Q184</f>
        <v>0</v>
      </c>
      <c r="S185" s="159">
        <f t="shared" ref="S185" si="859">T185-R185</f>
        <v>0</v>
      </c>
      <c r="T185" s="159">
        <f>VIII.!$Q184</f>
        <v>0</v>
      </c>
      <c r="U185" s="159">
        <f t="shared" ref="U185" si="860">V185-T185</f>
        <v>0</v>
      </c>
      <c r="V185" s="159">
        <f>IX.!$Q184</f>
        <v>0</v>
      </c>
      <c r="W185" s="159">
        <f t="shared" ref="W185" si="861">X185-V185</f>
        <v>0</v>
      </c>
      <c r="X185" s="159">
        <f>X.!$Q184</f>
        <v>0</v>
      </c>
      <c r="Y185" s="159">
        <f t="shared" ref="Y185" si="862">Z185-X185</f>
        <v>0</v>
      </c>
      <c r="Z185" s="159">
        <f>XI.!$Q184</f>
        <v>0</v>
      </c>
      <c r="AA185" s="159">
        <f>AB185-Z185</f>
        <v>0</v>
      </c>
      <c r="AB185" s="159">
        <f>XII.!$Q184</f>
        <v>0</v>
      </c>
    </row>
    <row r="186" spans="1:30" x14ac:dyDescent="0.3">
      <c r="A186" s="110"/>
      <c r="B186" s="111"/>
      <c r="C186" s="122"/>
      <c r="D186" s="169"/>
      <c r="E186" s="170"/>
      <c r="F186" s="171"/>
      <c r="G186" s="159"/>
      <c r="H186" s="168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</row>
    <row r="187" spans="1:30" ht="13.8" customHeight="1" x14ac:dyDescent="0.3">
      <c r="A187" s="110" t="s">
        <v>135</v>
      </c>
      <c r="B187" s="111"/>
      <c r="C187" s="122" t="str">
        <f>I.!C185</f>
        <v>Ohňostroj</v>
      </c>
      <c r="D187" s="169">
        <f>XII.!Q187</f>
        <v>1500</v>
      </c>
      <c r="E187" s="170">
        <f>I.!Q185</f>
        <v>1500</v>
      </c>
      <c r="F187" s="171">
        <f>I.!$Q186</f>
        <v>1000</v>
      </c>
      <c r="G187" s="159">
        <f t="shared" ref="G187" si="863">H187-F187</f>
        <v>0</v>
      </c>
      <c r="H187" s="167">
        <f>II.!$Q188</f>
        <v>1000</v>
      </c>
      <c r="I187" s="159">
        <f t="shared" ref="I187" si="864">J187-H187</f>
        <v>0</v>
      </c>
      <c r="J187" s="159">
        <f>III.!$Q188</f>
        <v>1000</v>
      </c>
      <c r="K187" s="159">
        <f t="shared" ref="K187" si="865">L187-J187</f>
        <v>-1000</v>
      </c>
      <c r="L187" s="159">
        <f>IV.!$Q188</f>
        <v>0</v>
      </c>
      <c r="M187" s="159">
        <f t="shared" ref="M187" si="866">N187-L187</f>
        <v>0</v>
      </c>
      <c r="N187" s="159">
        <f>V.!$Q186</f>
        <v>0</v>
      </c>
      <c r="O187" s="159">
        <f t="shared" ref="O187" si="867">P187-N187</f>
        <v>0</v>
      </c>
      <c r="P187" s="159">
        <f>VI.!$Q186</f>
        <v>0</v>
      </c>
      <c r="Q187" s="159">
        <f t="shared" ref="Q187" si="868">R187-P187</f>
        <v>0</v>
      </c>
      <c r="R187" s="159">
        <f>VII.!$Q186</f>
        <v>0</v>
      </c>
      <c r="S187" s="159">
        <f t="shared" ref="S187" si="869">T187-R187</f>
        <v>0</v>
      </c>
      <c r="T187" s="159">
        <f>VIII.!$Q186</f>
        <v>0</v>
      </c>
      <c r="U187" s="159">
        <f t="shared" ref="U187" si="870">V187-T187</f>
        <v>0</v>
      </c>
      <c r="V187" s="159">
        <f>IX.!$Q186</f>
        <v>0</v>
      </c>
      <c r="W187" s="159">
        <f t="shared" ref="W187" si="871">X187-V187</f>
        <v>0</v>
      </c>
      <c r="X187" s="159">
        <f>X.!$Q186</f>
        <v>0</v>
      </c>
      <c r="Y187" s="159">
        <f t="shared" ref="Y187" si="872">Z187-X187</f>
        <v>0</v>
      </c>
      <c r="Z187" s="159">
        <f>XI.!$Q186</f>
        <v>0</v>
      </c>
      <c r="AA187" s="159">
        <f>AB187-Z187</f>
        <v>0</v>
      </c>
      <c r="AB187" s="159">
        <f>XII.!$Q186</f>
        <v>0</v>
      </c>
    </row>
    <row r="188" spans="1:30" ht="13.8" customHeight="1" x14ac:dyDescent="0.3">
      <c r="A188" s="110"/>
      <c r="B188" s="111"/>
      <c r="C188" s="122"/>
      <c r="D188" s="169"/>
      <c r="E188" s="170"/>
      <c r="F188" s="171"/>
      <c r="G188" s="159"/>
      <c r="H188" s="168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</row>
    <row r="189" spans="1:30" ht="13.8" customHeight="1" x14ac:dyDescent="0.3">
      <c r="A189" s="110" t="s">
        <v>255</v>
      </c>
      <c r="B189" s="111"/>
      <c r="C189" s="122" t="str">
        <f>I.!C187</f>
        <v>Všeobecné služby</v>
      </c>
      <c r="D189" s="169">
        <f>XII.!Q189</f>
        <v>750</v>
      </c>
      <c r="E189" s="170">
        <f>I.!Q187</f>
        <v>750</v>
      </c>
      <c r="F189" s="171">
        <f>I.!$Q188</f>
        <v>0</v>
      </c>
      <c r="G189" s="159">
        <f t="shared" ref="G189" si="873">H189-F189</f>
        <v>0</v>
      </c>
      <c r="H189" s="167">
        <f>II.!$Q190</f>
        <v>0</v>
      </c>
      <c r="I189" s="159">
        <f t="shared" ref="I189" si="874">J189-H189</f>
        <v>0</v>
      </c>
      <c r="J189" s="159">
        <f>III.!$Q190</f>
        <v>0</v>
      </c>
      <c r="K189" s="159">
        <f t="shared" ref="K189" si="875">L189-J189</f>
        <v>0</v>
      </c>
      <c r="L189" s="159">
        <f>IV.!$Q190</f>
        <v>0</v>
      </c>
      <c r="M189" s="159">
        <f t="shared" ref="M189" si="876">N189-L189</f>
        <v>0</v>
      </c>
      <c r="N189" s="159">
        <f>V.!$Q188</f>
        <v>0</v>
      </c>
      <c r="O189" s="159">
        <f t="shared" ref="O189" si="877">P189-N189</f>
        <v>0</v>
      </c>
      <c r="P189" s="159">
        <f>VI.!$Q188</f>
        <v>0</v>
      </c>
      <c r="Q189" s="159">
        <f t="shared" ref="Q189" si="878">R189-P189</f>
        <v>0</v>
      </c>
      <c r="R189" s="159">
        <f>VII.!$Q188</f>
        <v>0</v>
      </c>
      <c r="S189" s="159">
        <f t="shared" ref="S189" si="879">T189-R189</f>
        <v>0</v>
      </c>
      <c r="T189" s="159">
        <f>VIII.!$Q188</f>
        <v>0</v>
      </c>
      <c r="U189" s="159">
        <f t="shared" ref="U189" si="880">V189-T189</f>
        <v>0</v>
      </c>
      <c r="V189" s="159">
        <f>IX.!$Q188</f>
        <v>0</v>
      </c>
      <c r="W189" s="159">
        <f t="shared" ref="W189" si="881">X189-V189</f>
        <v>0</v>
      </c>
      <c r="X189" s="159">
        <f>X.!$Q188</f>
        <v>0</v>
      </c>
      <c r="Y189" s="159">
        <f t="shared" ref="Y189" si="882">Z189-X189</f>
        <v>0</v>
      </c>
      <c r="Z189" s="159">
        <f>XI.!$Q188</f>
        <v>0</v>
      </c>
      <c r="AA189" s="159">
        <f>AB189-Z189</f>
        <v>0</v>
      </c>
      <c r="AB189" s="159">
        <f>XII.!$Q188</f>
        <v>0</v>
      </c>
    </row>
    <row r="190" spans="1:30" ht="14.4" customHeight="1" x14ac:dyDescent="0.3">
      <c r="A190" s="110"/>
      <c r="B190" s="111"/>
      <c r="C190" s="122"/>
      <c r="D190" s="169"/>
      <c r="E190" s="170"/>
      <c r="F190" s="171"/>
      <c r="G190" s="159"/>
      <c r="H190" s="168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</row>
    <row r="191" spans="1:30" s="78" customFormat="1" x14ac:dyDescent="0.3">
      <c r="A191" s="110" t="s">
        <v>285</v>
      </c>
      <c r="B191" s="111"/>
      <c r="C191" s="122" t="str">
        <f>I.!C189</f>
        <v>Knižnica</v>
      </c>
      <c r="D191" s="169">
        <f>XII.!Q191</f>
        <v>11200</v>
      </c>
      <c r="E191" s="170">
        <f>I.!Q189</f>
        <v>11200</v>
      </c>
      <c r="F191" s="171">
        <f>I.!$Q190</f>
        <v>0</v>
      </c>
      <c r="G191" s="159">
        <f t="shared" ref="G191" si="883">H191-F191</f>
        <v>0</v>
      </c>
      <c r="H191" s="167">
        <f>II.!$Q192</f>
        <v>0</v>
      </c>
      <c r="I191" s="159">
        <f t="shared" ref="I191" si="884">J191-H191</f>
        <v>0</v>
      </c>
      <c r="J191" s="159">
        <f>III.!$Q192</f>
        <v>0</v>
      </c>
      <c r="K191" s="159">
        <f t="shared" ref="K191" si="885">L191-J191</f>
        <v>0</v>
      </c>
      <c r="L191" s="159">
        <f>IV.!$Q192</f>
        <v>0</v>
      </c>
      <c r="M191" s="159">
        <f t="shared" ref="M191" si="886">N191-L191</f>
        <v>0</v>
      </c>
      <c r="N191" s="159">
        <f>V.!$Q190</f>
        <v>0</v>
      </c>
      <c r="O191" s="159">
        <f t="shared" ref="O191" si="887">P191-N191</f>
        <v>0</v>
      </c>
      <c r="P191" s="159">
        <f>VI.!$Q190</f>
        <v>0</v>
      </c>
      <c r="Q191" s="159">
        <f t="shared" ref="Q191" si="888">R191-P191</f>
        <v>0</v>
      </c>
      <c r="R191" s="159">
        <f>VII.!$Q190</f>
        <v>0</v>
      </c>
      <c r="S191" s="159">
        <f t="shared" ref="S191" si="889">T191-R191</f>
        <v>0</v>
      </c>
      <c r="T191" s="159">
        <f>VIII.!$Q190</f>
        <v>0</v>
      </c>
      <c r="U191" s="159">
        <f t="shared" ref="U191" si="890">V191-T191</f>
        <v>0</v>
      </c>
      <c r="V191" s="159">
        <f>IX.!$Q190</f>
        <v>0</v>
      </c>
      <c r="W191" s="159">
        <f t="shared" ref="W191" si="891">X191-V191</f>
        <v>0</v>
      </c>
      <c r="X191" s="159">
        <f>X.!$Q190</f>
        <v>0</v>
      </c>
      <c r="Y191" s="159">
        <f t="shared" ref="Y191" si="892">Z191-X191</f>
        <v>0</v>
      </c>
      <c r="Z191" s="159">
        <f>XI.!$Q190</f>
        <v>0</v>
      </c>
      <c r="AA191" s="159">
        <f>AB191-Z191</f>
        <v>0</v>
      </c>
      <c r="AB191" s="159">
        <f>XII.!$Q190</f>
        <v>0</v>
      </c>
    </row>
    <row r="192" spans="1:30" s="75" customFormat="1" ht="14.4" customHeight="1" x14ac:dyDescent="0.3">
      <c r="A192" s="110"/>
      <c r="B192" s="111"/>
      <c r="C192" s="122"/>
      <c r="D192" s="169"/>
      <c r="E192" s="170"/>
      <c r="F192" s="171"/>
      <c r="G192" s="159"/>
      <c r="H192" s="168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</row>
    <row r="193" spans="1:30" s="75" customFormat="1" ht="15" customHeight="1" x14ac:dyDescent="0.3">
      <c r="A193" s="110" t="s">
        <v>285</v>
      </c>
      <c r="B193" s="111"/>
      <c r="C193" s="122" t="str">
        <f>I.!C191</f>
        <v>Novácke noviny</v>
      </c>
      <c r="D193" s="169">
        <f>XII.!Q193</f>
        <v>4000</v>
      </c>
      <c r="E193" s="170">
        <f>I.!Q191</f>
        <v>4000</v>
      </c>
      <c r="F193" s="171">
        <f>I.!$Q192</f>
        <v>0</v>
      </c>
      <c r="G193" s="159">
        <f t="shared" ref="G193" si="893">H193-F193</f>
        <v>0</v>
      </c>
      <c r="H193" s="167">
        <f>II.!$Q194</f>
        <v>0</v>
      </c>
      <c r="I193" s="159">
        <f t="shared" ref="I193" si="894">J193-H193</f>
        <v>9.6</v>
      </c>
      <c r="J193" s="159">
        <f>III.!$Q194</f>
        <v>9.6</v>
      </c>
      <c r="K193" s="159">
        <f t="shared" ref="K193" si="895">L193-J193</f>
        <v>-9.6</v>
      </c>
      <c r="L193" s="159">
        <f>IV.!$Q194</f>
        <v>0</v>
      </c>
      <c r="M193" s="159">
        <f t="shared" ref="M193" si="896">N193-L193</f>
        <v>0</v>
      </c>
      <c r="N193" s="159">
        <f>V.!$Q192</f>
        <v>0</v>
      </c>
      <c r="O193" s="159">
        <f t="shared" ref="O193" si="897">P193-N193</f>
        <v>0</v>
      </c>
      <c r="P193" s="159">
        <f>VI.!$Q192</f>
        <v>0</v>
      </c>
      <c r="Q193" s="159">
        <f t="shared" ref="Q193" si="898">R193-P193</f>
        <v>0</v>
      </c>
      <c r="R193" s="159">
        <f>VII.!$Q192</f>
        <v>0</v>
      </c>
      <c r="S193" s="159">
        <f t="shared" ref="S193" si="899">T193-R193</f>
        <v>0</v>
      </c>
      <c r="T193" s="159">
        <f>VIII.!$Q192</f>
        <v>0</v>
      </c>
      <c r="U193" s="159">
        <f t="shared" ref="U193" si="900">V193-T193</f>
        <v>0</v>
      </c>
      <c r="V193" s="159">
        <f>IX.!$Q192</f>
        <v>0</v>
      </c>
      <c r="W193" s="159">
        <f t="shared" ref="W193" si="901">X193-V193</f>
        <v>0</v>
      </c>
      <c r="X193" s="159">
        <f>X.!$Q192</f>
        <v>0</v>
      </c>
      <c r="Y193" s="159">
        <f t="shared" ref="Y193" si="902">Z193-X193</f>
        <v>0</v>
      </c>
      <c r="Z193" s="159">
        <f>XI.!$Q192</f>
        <v>0</v>
      </c>
      <c r="AA193" s="159">
        <f>AB193-Z193</f>
        <v>0</v>
      </c>
      <c r="AB193" s="159">
        <f>XII.!$Q192</f>
        <v>0</v>
      </c>
    </row>
    <row r="194" spans="1:30" ht="14.4" thickBot="1" x14ac:dyDescent="0.35">
      <c r="A194" s="120"/>
      <c r="B194" s="121"/>
      <c r="C194" s="123"/>
      <c r="D194" s="169"/>
      <c r="E194" s="170"/>
      <c r="F194" s="171"/>
      <c r="G194" s="159"/>
      <c r="H194" s="168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</row>
    <row r="195" spans="1:30" ht="14.4" thickBot="1" x14ac:dyDescent="0.35">
      <c r="A195" s="85"/>
      <c r="B195" s="85"/>
      <c r="C195" s="86"/>
      <c r="D195" s="106"/>
      <c r="E195" s="106"/>
      <c r="F195" s="79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30" ht="13.8" customHeight="1" x14ac:dyDescent="0.3">
      <c r="A196" s="112" t="s">
        <v>137</v>
      </c>
      <c r="B196" s="113"/>
      <c r="C196" s="116" t="s">
        <v>138</v>
      </c>
      <c r="D196" s="177">
        <f>D198+D204+D206+D208+D224+D226+D228+D230+D240</f>
        <v>532268</v>
      </c>
      <c r="E196" s="177">
        <f>E198+E204+E206+E208+E224+E226+E228+E230+E240</f>
        <v>532268</v>
      </c>
      <c r="F196" s="228">
        <v>0</v>
      </c>
      <c r="G196" s="187">
        <v>0</v>
      </c>
      <c r="H196" s="189">
        <v>0</v>
      </c>
      <c r="I196" s="187">
        <v>0</v>
      </c>
      <c r="J196" s="187">
        <f>III.!$Q197</f>
        <v>93573.54</v>
      </c>
      <c r="K196" s="187">
        <v>0</v>
      </c>
      <c r="L196" s="187">
        <v>0</v>
      </c>
      <c r="M196" s="187">
        <v>0</v>
      </c>
      <c r="N196" s="187">
        <v>0</v>
      </c>
      <c r="O196" s="187">
        <v>0</v>
      </c>
      <c r="P196" s="187">
        <v>0</v>
      </c>
      <c r="Q196" s="187">
        <v>0</v>
      </c>
      <c r="R196" s="187">
        <v>0</v>
      </c>
      <c r="S196" s="187">
        <v>0</v>
      </c>
      <c r="T196" s="187">
        <v>0</v>
      </c>
      <c r="U196" s="187">
        <v>0</v>
      </c>
      <c r="V196" s="187">
        <v>0</v>
      </c>
      <c r="W196" s="187">
        <v>0</v>
      </c>
      <c r="X196" s="187">
        <v>0</v>
      </c>
      <c r="Y196" s="187">
        <v>0</v>
      </c>
      <c r="Z196" s="187">
        <v>0</v>
      </c>
      <c r="AA196" s="187">
        <v>0</v>
      </c>
      <c r="AB196" s="187">
        <v>0</v>
      </c>
    </row>
    <row r="197" spans="1:30" ht="14.4" customHeight="1" thickBot="1" x14ac:dyDescent="0.35">
      <c r="A197" s="114"/>
      <c r="B197" s="115"/>
      <c r="C197" s="117"/>
      <c r="D197" s="178"/>
      <c r="E197" s="178"/>
      <c r="F197" s="229"/>
      <c r="G197" s="188"/>
      <c r="H197" s="190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</row>
    <row r="198" spans="1:30" x14ac:dyDescent="0.3">
      <c r="A198" s="154" t="s">
        <v>139</v>
      </c>
      <c r="B198" s="131"/>
      <c r="C198" s="132" t="str">
        <f>I.!C196</f>
        <v>Menšie obecné služby</v>
      </c>
      <c r="D198" s="165">
        <f>XII.!Q198</f>
        <v>78117</v>
      </c>
      <c r="E198" s="215">
        <f>I.!Q196</f>
        <v>78117</v>
      </c>
      <c r="F198" s="232">
        <v>0</v>
      </c>
      <c r="G198" s="168">
        <v>0</v>
      </c>
      <c r="H198" s="175">
        <v>0</v>
      </c>
      <c r="I198" s="168">
        <v>0</v>
      </c>
      <c r="J198" s="168">
        <f>III.!$Q199</f>
        <v>17300.310000000001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0</v>
      </c>
      <c r="S198" s="168">
        <v>0</v>
      </c>
      <c r="T198" s="168">
        <v>0</v>
      </c>
      <c r="U198" s="168">
        <v>0</v>
      </c>
      <c r="V198" s="168">
        <v>0</v>
      </c>
      <c r="W198" s="168">
        <v>0</v>
      </c>
      <c r="X198" s="168">
        <v>0</v>
      </c>
      <c r="Y198" s="168">
        <v>0</v>
      </c>
      <c r="Z198" s="168">
        <v>0</v>
      </c>
      <c r="AA198" s="168">
        <v>0</v>
      </c>
      <c r="AB198" s="168">
        <v>0</v>
      </c>
    </row>
    <row r="199" spans="1:30" x14ac:dyDescent="0.3">
      <c r="A199" s="124"/>
      <c r="B199" s="111"/>
      <c r="C199" s="122"/>
      <c r="D199" s="169"/>
      <c r="E199" s="170"/>
      <c r="F199" s="171"/>
      <c r="G199" s="159"/>
      <c r="H199" s="168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</row>
    <row r="200" spans="1:30" ht="14.4" customHeight="1" x14ac:dyDescent="0.3">
      <c r="A200" s="110"/>
      <c r="B200" s="111" t="s">
        <v>320</v>
      </c>
      <c r="C200" s="128" t="str">
        <f>I.!C198</f>
        <v>Aktivačné práce</v>
      </c>
      <c r="D200" s="169">
        <f>XII.!Q200</f>
        <v>66513</v>
      </c>
      <c r="E200" s="170">
        <f>I.!Q198</f>
        <v>66513</v>
      </c>
      <c r="F200" s="171">
        <v>0</v>
      </c>
      <c r="G200" s="159">
        <v>0</v>
      </c>
      <c r="H200" s="167">
        <v>0</v>
      </c>
      <c r="I200" s="159">
        <v>0</v>
      </c>
      <c r="J200" s="159">
        <f>III.!$Q201</f>
        <v>16564.66</v>
      </c>
      <c r="K200" s="159">
        <v>0</v>
      </c>
      <c r="L200" s="159">
        <v>0</v>
      </c>
      <c r="M200" s="159">
        <v>0</v>
      </c>
      <c r="N200" s="159">
        <v>0</v>
      </c>
      <c r="O200" s="159">
        <v>0</v>
      </c>
      <c r="P200" s="159">
        <v>0</v>
      </c>
      <c r="Q200" s="159">
        <v>0</v>
      </c>
      <c r="R200" s="159">
        <v>0</v>
      </c>
      <c r="S200" s="159">
        <v>0</v>
      </c>
      <c r="T200" s="159">
        <v>0</v>
      </c>
      <c r="U200" s="159">
        <v>0</v>
      </c>
      <c r="V200" s="159">
        <v>0</v>
      </c>
      <c r="W200" s="159">
        <v>0</v>
      </c>
      <c r="X200" s="159">
        <v>0</v>
      </c>
      <c r="Y200" s="159">
        <v>0</v>
      </c>
      <c r="Z200" s="159">
        <v>0</v>
      </c>
      <c r="AA200" s="159">
        <v>0</v>
      </c>
      <c r="AB200" s="159">
        <v>0</v>
      </c>
      <c r="AC200" s="69"/>
      <c r="AD200" s="69"/>
    </row>
    <row r="201" spans="1:30" ht="14.4" x14ac:dyDescent="0.3">
      <c r="A201" s="110"/>
      <c r="B201" s="111"/>
      <c r="C201" s="122"/>
      <c r="D201" s="169"/>
      <c r="E201" s="170"/>
      <c r="F201" s="171"/>
      <c r="G201" s="159"/>
      <c r="H201" s="168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69"/>
      <c r="AD201" s="69"/>
    </row>
    <row r="202" spans="1:30" ht="14.4" customHeight="1" x14ac:dyDescent="0.3">
      <c r="A202" s="110"/>
      <c r="B202" s="111" t="s">
        <v>321</v>
      </c>
      <c r="C202" s="128" t="str">
        <f>I.!C200</f>
        <v>Mestská správa majetku</v>
      </c>
      <c r="D202" s="169">
        <f>XII.!Q202</f>
        <v>11604</v>
      </c>
      <c r="E202" s="170">
        <f>I.!Q200</f>
        <v>11604</v>
      </c>
      <c r="F202" s="171">
        <v>0</v>
      </c>
      <c r="G202" s="159">
        <v>0</v>
      </c>
      <c r="H202" s="167">
        <v>0</v>
      </c>
      <c r="I202" s="159">
        <v>0</v>
      </c>
      <c r="J202" s="159">
        <f>III.!$Q203</f>
        <v>735.65</v>
      </c>
      <c r="K202" s="159">
        <v>0</v>
      </c>
      <c r="L202" s="159">
        <v>0</v>
      </c>
      <c r="M202" s="159">
        <v>0</v>
      </c>
      <c r="N202" s="159">
        <v>0</v>
      </c>
      <c r="O202" s="159">
        <v>0</v>
      </c>
      <c r="P202" s="159">
        <v>0</v>
      </c>
      <c r="Q202" s="159">
        <v>0</v>
      </c>
      <c r="R202" s="159">
        <v>0</v>
      </c>
      <c r="S202" s="159">
        <v>0</v>
      </c>
      <c r="T202" s="159">
        <v>0</v>
      </c>
      <c r="U202" s="159">
        <v>0</v>
      </c>
      <c r="V202" s="159">
        <v>0</v>
      </c>
      <c r="W202" s="159">
        <v>0</v>
      </c>
      <c r="X202" s="159">
        <v>0</v>
      </c>
      <c r="Y202" s="159">
        <v>0</v>
      </c>
      <c r="Z202" s="159">
        <v>0</v>
      </c>
      <c r="AA202" s="159">
        <v>0</v>
      </c>
      <c r="AB202" s="159">
        <v>0</v>
      </c>
      <c r="AC202" s="69"/>
      <c r="AD202" s="69"/>
    </row>
    <row r="203" spans="1:30" ht="14.4" x14ac:dyDescent="0.3">
      <c r="A203" s="110"/>
      <c r="B203" s="111"/>
      <c r="C203" s="122"/>
      <c r="D203" s="169"/>
      <c r="E203" s="170"/>
      <c r="F203" s="171"/>
      <c r="G203" s="159"/>
      <c r="H203" s="168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69"/>
      <c r="AD203" s="69"/>
    </row>
    <row r="204" spans="1:30" ht="14.4" customHeight="1" x14ac:dyDescent="0.3">
      <c r="A204" s="110" t="s">
        <v>140</v>
      </c>
      <c r="B204" s="111"/>
      <c r="C204" s="122" t="str">
        <f>I.!C202</f>
        <v>Fontány</v>
      </c>
      <c r="D204" s="169">
        <f>XII.!Q204</f>
        <v>1600</v>
      </c>
      <c r="E204" s="170">
        <f>I.!Q202</f>
        <v>1600</v>
      </c>
      <c r="F204" s="171">
        <v>0</v>
      </c>
      <c r="G204" s="159">
        <v>0</v>
      </c>
      <c r="H204" s="167">
        <v>0</v>
      </c>
      <c r="I204" s="159">
        <v>0</v>
      </c>
      <c r="J204" s="159">
        <f>III.!$Q205</f>
        <v>170.17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59">
        <v>0</v>
      </c>
      <c r="V204" s="159">
        <v>0</v>
      </c>
      <c r="W204" s="159">
        <v>0</v>
      </c>
      <c r="X204" s="159">
        <v>0</v>
      </c>
      <c r="Y204" s="159">
        <v>0</v>
      </c>
      <c r="Z204" s="159">
        <v>0</v>
      </c>
      <c r="AA204" s="159">
        <v>0</v>
      </c>
      <c r="AB204" s="159">
        <v>0</v>
      </c>
      <c r="AC204" s="69"/>
      <c r="AD204" s="69"/>
    </row>
    <row r="205" spans="1:30" ht="14.4" x14ac:dyDescent="0.3">
      <c r="A205" s="110"/>
      <c r="B205" s="111"/>
      <c r="C205" s="122"/>
      <c r="D205" s="169"/>
      <c r="E205" s="170"/>
      <c r="F205" s="171"/>
      <c r="G205" s="159"/>
      <c r="H205" s="168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69"/>
      <c r="AD205" s="69"/>
    </row>
    <row r="206" spans="1:30" ht="13.8" customHeight="1" x14ac:dyDescent="0.3">
      <c r="A206" s="110" t="s">
        <v>143</v>
      </c>
      <c r="B206" s="111"/>
      <c r="C206" s="122" t="str">
        <f>I.!C204</f>
        <v>Cintoríny</v>
      </c>
      <c r="D206" s="169">
        <f>XII.!Q206</f>
        <v>17000</v>
      </c>
      <c r="E206" s="170">
        <f>I.!Q204</f>
        <v>17000</v>
      </c>
      <c r="F206" s="171">
        <v>0</v>
      </c>
      <c r="G206" s="159">
        <v>0</v>
      </c>
      <c r="H206" s="167">
        <v>0</v>
      </c>
      <c r="I206" s="159">
        <v>0</v>
      </c>
      <c r="J206" s="159">
        <f>III.!$Q207</f>
        <v>2654.99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>
        <v>0</v>
      </c>
      <c r="Z206" s="159">
        <v>0</v>
      </c>
      <c r="AA206" s="159">
        <v>0</v>
      </c>
      <c r="AB206" s="159">
        <v>0</v>
      </c>
    </row>
    <row r="207" spans="1:30" x14ac:dyDescent="0.3">
      <c r="A207" s="110"/>
      <c r="B207" s="111"/>
      <c r="C207" s="122"/>
      <c r="D207" s="169"/>
      <c r="E207" s="170"/>
      <c r="F207" s="171"/>
      <c r="G207" s="159"/>
      <c r="H207" s="168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</row>
    <row r="208" spans="1:30" ht="13.8" customHeight="1" x14ac:dyDescent="0.3">
      <c r="A208" s="110" t="s">
        <v>145</v>
      </c>
      <c r="B208" s="111"/>
      <c r="C208" s="122" t="str">
        <f>I.!C206</f>
        <v>Peňažné ústavy - úhrady z minulých úverov za rozvoj mesta</v>
      </c>
      <c r="D208" s="169">
        <f>XII.!Q208</f>
        <v>117852</v>
      </c>
      <c r="E208" s="170">
        <f>I.!Q206</f>
        <v>117852</v>
      </c>
      <c r="F208" s="171">
        <v>0</v>
      </c>
      <c r="G208" s="159">
        <v>0</v>
      </c>
      <c r="H208" s="167">
        <v>0</v>
      </c>
      <c r="I208" s="159">
        <v>0</v>
      </c>
      <c r="J208" s="159">
        <f>III.!$Q209</f>
        <v>26453.91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>
        <v>0</v>
      </c>
      <c r="Z208" s="159">
        <v>0</v>
      </c>
      <c r="AA208" s="159">
        <v>0</v>
      </c>
      <c r="AB208" s="159">
        <v>0</v>
      </c>
    </row>
    <row r="209" spans="1:29" x14ac:dyDescent="0.3">
      <c r="A209" s="110"/>
      <c r="B209" s="111"/>
      <c r="C209" s="122"/>
      <c r="D209" s="169"/>
      <c r="E209" s="170"/>
      <c r="F209" s="171"/>
      <c r="G209" s="159"/>
      <c r="H209" s="168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</row>
    <row r="210" spans="1:29" ht="12.75" customHeight="1" x14ac:dyDescent="0.3">
      <c r="A210" s="110"/>
      <c r="B210" s="111" t="s">
        <v>259</v>
      </c>
      <c r="C210" s="122" t="str">
        <f>I.!C208</f>
        <v>Splácanie úrokov a istiny - úver a úrok z úveru v Dexii č. 1</v>
      </c>
      <c r="D210" s="169">
        <f>XII.!Q210</f>
        <v>11100</v>
      </c>
      <c r="E210" s="170">
        <f>I.!Q208</f>
        <v>11100</v>
      </c>
      <c r="F210" s="171">
        <v>0</v>
      </c>
      <c r="G210" s="159">
        <v>0</v>
      </c>
      <c r="H210" s="167">
        <v>0</v>
      </c>
      <c r="I210" s="159">
        <v>0</v>
      </c>
      <c r="J210" s="159">
        <f>III.!$Q211</f>
        <v>237.76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>
        <v>0</v>
      </c>
      <c r="Z210" s="159">
        <v>0</v>
      </c>
      <c r="AA210" s="159">
        <v>0</v>
      </c>
      <c r="AB210" s="159">
        <v>0</v>
      </c>
    </row>
    <row r="211" spans="1:29" x14ac:dyDescent="0.3">
      <c r="A211" s="110"/>
      <c r="B211" s="111"/>
      <c r="C211" s="122"/>
      <c r="D211" s="169"/>
      <c r="E211" s="170"/>
      <c r="F211" s="171"/>
      <c r="G211" s="159"/>
      <c r="H211" s="168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</row>
    <row r="212" spans="1:29" ht="12.75" customHeight="1" x14ac:dyDescent="0.3">
      <c r="A212" s="110"/>
      <c r="B212" s="111" t="s">
        <v>259</v>
      </c>
      <c r="C212" s="122" t="str">
        <f>I.!C210</f>
        <v>Splácanie úrokov a istiny - úver a úrok z úveru v Dexii za námestie</v>
      </c>
      <c r="D212" s="169">
        <f>XII.!Q212</f>
        <v>13244</v>
      </c>
      <c r="E212" s="170">
        <f>I.!Q210</f>
        <v>13244</v>
      </c>
      <c r="F212" s="171">
        <v>0</v>
      </c>
      <c r="G212" s="159">
        <v>0</v>
      </c>
      <c r="H212" s="167">
        <v>0</v>
      </c>
      <c r="I212" s="159">
        <v>0</v>
      </c>
      <c r="J212" s="159">
        <f>III.!$Q213</f>
        <v>452.29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59">
        <v>0</v>
      </c>
      <c r="V212" s="159">
        <v>0</v>
      </c>
      <c r="W212" s="159">
        <v>0</v>
      </c>
      <c r="X212" s="159">
        <v>0</v>
      </c>
      <c r="Y212" s="159">
        <v>0</v>
      </c>
      <c r="Z212" s="159">
        <v>0</v>
      </c>
      <c r="AA212" s="159">
        <v>0</v>
      </c>
      <c r="AB212" s="159">
        <v>0</v>
      </c>
    </row>
    <row r="213" spans="1:29" x14ac:dyDescent="0.3">
      <c r="A213" s="110"/>
      <c r="B213" s="111"/>
      <c r="C213" s="122"/>
      <c r="D213" s="169"/>
      <c r="E213" s="170"/>
      <c r="F213" s="171"/>
      <c r="G213" s="159"/>
      <c r="H213" s="168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</row>
    <row r="214" spans="1:29" x14ac:dyDescent="0.3">
      <c r="A214" s="110"/>
      <c r="B214" s="111" t="s">
        <v>259</v>
      </c>
      <c r="C214" s="122" t="str">
        <f>I.!C212</f>
        <v>Splácanie úrokov a istiny - úver a úrok z úveru v Dexii č. 2</v>
      </c>
      <c r="D214" s="169">
        <f>XII.!Q214</f>
        <v>33678</v>
      </c>
      <c r="E214" s="170">
        <f>I.!Q212</f>
        <v>33678</v>
      </c>
      <c r="F214" s="171">
        <v>0</v>
      </c>
      <c r="G214" s="159">
        <v>0</v>
      </c>
      <c r="H214" s="167">
        <v>0</v>
      </c>
      <c r="I214" s="159">
        <v>0</v>
      </c>
      <c r="J214" s="159">
        <f>III.!$Q215</f>
        <v>13436.519999999999</v>
      </c>
      <c r="K214" s="159">
        <v>0</v>
      </c>
      <c r="L214" s="159">
        <v>0</v>
      </c>
      <c r="M214" s="159">
        <v>0</v>
      </c>
      <c r="N214" s="159">
        <v>0</v>
      </c>
      <c r="O214" s="159">
        <v>0</v>
      </c>
      <c r="P214" s="159">
        <v>0</v>
      </c>
      <c r="Q214" s="159">
        <v>0</v>
      </c>
      <c r="R214" s="159">
        <v>0</v>
      </c>
      <c r="S214" s="159">
        <v>0</v>
      </c>
      <c r="T214" s="159">
        <v>0</v>
      </c>
      <c r="U214" s="159">
        <v>0</v>
      </c>
      <c r="V214" s="159">
        <v>0</v>
      </c>
      <c r="W214" s="159">
        <v>0</v>
      </c>
      <c r="X214" s="159">
        <v>0</v>
      </c>
      <c r="Y214" s="159">
        <v>0</v>
      </c>
      <c r="Z214" s="159">
        <v>0</v>
      </c>
      <c r="AA214" s="159">
        <v>0</v>
      </c>
      <c r="AB214" s="159">
        <v>0</v>
      </c>
    </row>
    <row r="215" spans="1:29" x14ac:dyDescent="0.3">
      <c r="A215" s="110"/>
      <c r="B215" s="111"/>
      <c r="C215" s="122"/>
      <c r="D215" s="169"/>
      <c r="E215" s="170"/>
      <c r="F215" s="171"/>
      <c r="G215" s="159"/>
      <c r="H215" s="168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</row>
    <row r="216" spans="1:29" ht="13.8" customHeight="1" x14ac:dyDescent="0.3">
      <c r="A216" s="110"/>
      <c r="B216" s="111" t="s">
        <v>259</v>
      </c>
      <c r="C216" s="122" t="str">
        <f>I.!C214</f>
        <v>Splácanie úrokov a istiny - úver a úrok z úveru vo VÚB (2015)</v>
      </c>
      <c r="D216" s="169">
        <f>XII.!Q216</f>
        <v>17080</v>
      </c>
      <c r="E216" s="170">
        <f>I.!Q214</f>
        <v>17080</v>
      </c>
      <c r="F216" s="171">
        <v>0</v>
      </c>
      <c r="G216" s="159">
        <v>0</v>
      </c>
      <c r="H216" s="167">
        <v>0</v>
      </c>
      <c r="I216" s="159">
        <v>0</v>
      </c>
      <c r="J216" s="159">
        <f>III.!$Q217</f>
        <v>4275.1400000000003</v>
      </c>
      <c r="K216" s="159">
        <v>0</v>
      </c>
      <c r="L216" s="159">
        <v>0</v>
      </c>
      <c r="M216" s="159">
        <v>0</v>
      </c>
      <c r="N216" s="159">
        <v>0</v>
      </c>
      <c r="O216" s="159">
        <v>0</v>
      </c>
      <c r="P216" s="159">
        <v>0</v>
      </c>
      <c r="Q216" s="159">
        <v>0</v>
      </c>
      <c r="R216" s="159">
        <v>0</v>
      </c>
      <c r="S216" s="159">
        <v>0</v>
      </c>
      <c r="T216" s="159">
        <v>0</v>
      </c>
      <c r="U216" s="159">
        <v>0</v>
      </c>
      <c r="V216" s="159">
        <v>0</v>
      </c>
      <c r="W216" s="159">
        <v>0</v>
      </c>
      <c r="X216" s="159">
        <v>0</v>
      </c>
      <c r="Y216" s="159">
        <v>0</v>
      </c>
      <c r="Z216" s="159">
        <v>0</v>
      </c>
      <c r="AA216" s="159">
        <v>0</v>
      </c>
      <c r="AB216" s="159">
        <v>0</v>
      </c>
    </row>
    <row r="217" spans="1:29" ht="14.4" x14ac:dyDescent="0.3">
      <c r="A217" s="110"/>
      <c r="B217" s="111"/>
      <c r="C217" s="122"/>
      <c r="D217" s="169"/>
      <c r="E217" s="170"/>
      <c r="F217" s="171"/>
      <c r="G217" s="159"/>
      <c r="H217" s="168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69"/>
    </row>
    <row r="218" spans="1:29" ht="14.4" x14ac:dyDescent="0.3">
      <c r="A218" s="110"/>
      <c r="B218" s="111" t="s">
        <v>259</v>
      </c>
      <c r="C218" s="122" t="str">
        <f>I.!C216</f>
        <v>Splácanie úrokov a istiny - úver a úrok z úveru v OTP (2017)</v>
      </c>
      <c r="D218" s="169">
        <f>XII.!Q218</f>
        <v>10650</v>
      </c>
      <c r="E218" s="170">
        <f>I.!Q216</f>
        <v>10650</v>
      </c>
      <c r="F218" s="171">
        <v>0</v>
      </c>
      <c r="G218" s="159">
        <v>0</v>
      </c>
      <c r="H218" s="167">
        <v>0</v>
      </c>
      <c r="I218" s="159">
        <v>0</v>
      </c>
      <c r="J218" s="159">
        <f>III.!$Q219</f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59">
        <v>0</v>
      </c>
      <c r="V218" s="159">
        <v>0</v>
      </c>
      <c r="W218" s="159">
        <v>0</v>
      </c>
      <c r="X218" s="159">
        <v>0</v>
      </c>
      <c r="Y218" s="159">
        <v>0</v>
      </c>
      <c r="Z218" s="159">
        <v>0</v>
      </c>
      <c r="AA218" s="159">
        <v>0</v>
      </c>
      <c r="AB218" s="159">
        <v>0</v>
      </c>
      <c r="AC218" s="69"/>
    </row>
    <row r="219" spans="1:29" x14ac:dyDescent="0.3">
      <c r="A219" s="110"/>
      <c r="B219" s="111"/>
      <c r="C219" s="122"/>
      <c r="D219" s="169"/>
      <c r="E219" s="170"/>
      <c r="F219" s="171"/>
      <c r="G219" s="159"/>
      <c r="H219" s="168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</row>
    <row r="220" spans="1:29" x14ac:dyDescent="0.3">
      <c r="A220" s="110"/>
      <c r="B220" s="111" t="s">
        <v>259</v>
      </c>
      <c r="C220" s="122" t="str">
        <f>I.!C218</f>
        <v>Splácanie úrokov a istiny - úver a úrok z úveru vo VÚB č. 2 (2016)</v>
      </c>
      <c r="D220" s="169">
        <f>XII.!Q220</f>
        <v>31480</v>
      </c>
      <c r="E220" s="170">
        <f>I.!Q218</f>
        <v>31480</v>
      </c>
      <c r="F220" s="171">
        <v>0</v>
      </c>
      <c r="G220" s="159">
        <v>0</v>
      </c>
      <c r="H220" s="167">
        <v>0</v>
      </c>
      <c r="I220" s="159">
        <v>0</v>
      </c>
      <c r="J220" s="159">
        <f>III.!$Q221</f>
        <v>7915.34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59">
        <v>0</v>
      </c>
      <c r="V220" s="159">
        <v>0</v>
      </c>
      <c r="W220" s="159">
        <v>0</v>
      </c>
      <c r="X220" s="159">
        <v>0</v>
      </c>
      <c r="Y220" s="159">
        <v>0</v>
      </c>
      <c r="Z220" s="159">
        <v>0</v>
      </c>
      <c r="AA220" s="159">
        <v>0</v>
      </c>
      <c r="AB220" s="159">
        <v>0</v>
      </c>
    </row>
    <row r="221" spans="1:29" x14ac:dyDescent="0.3">
      <c r="A221" s="110"/>
      <c r="B221" s="111"/>
      <c r="C221" s="122"/>
      <c r="D221" s="169"/>
      <c r="E221" s="170"/>
      <c r="F221" s="171"/>
      <c r="G221" s="159"/>
      <c r="H221" s="168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</row>
    <row r="222" spans="1:29" x14ac:dyDescent="0.3">
      <c r="A222" s="110"/>
      <c r="B222" s="111" t="s">
        <v>259</v>
      </c>
      <c r="C222" s="122" t="str">
        <f>I.!C220</f>
        <v>Manipulačné poplatky - všeobecné služby</v>
      </c>
      <c r="D222" s="169">
        <f>XII.!Q222</f>
        <v>620</v>
      </c>
      <c r="E222" s="170">
        <f>I.!Q220</f>
        <v>620</v>
      </c>
      <c r="F222" s="171">
        <v>0</v>
      </c>
      <c r="G222" s="159">
        <v>0</v>
      </c>
      <c r="H222" s="167">
        <v>0</v>
      </c>
      <c r="I222" s="159">
        <v>0</v>
      </c>
      <c r="J222" s="159">
        <f>III.!$Q223</f>
        <v>136.86000000000001</v>
      </c>
      <c r="K222" s="159">
        <v>0</v>
      </c>
      <c r="L222" s="159">
        <v>0</v>
      </c>
      <c r="M222" s="159">
        <v>0</v>
      </c>
      <c r="N222" s="159">
        <v>0</v>
      </c>
      <c r="O222" s="159">
        <v>0</v>
      </c>
      <c r="P222" s="159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  <c r="V222" s="159">
        <v>0</v>
      </c>
      <c r="W222" s="159">
        <v>0</v>
      </c>
      <c r="X222" s="159">
        <v>0</v>
      </c>
      <c r="Y222" s="159">
        <v>0</v>
      </c>
      <c r="Z222" s="159">
        <v>0</v>
      </c>
      <c r="AA222" s="159">
        <v>0</v>
      </c>
      <c r="AB222" s="159">
        <v>0</v>
      </c>
    </row>
    <row r="223" spans="1:29" x14ac:dyDescent="0.3">
      <c r="A223" s="110"/>
      <c r="B223" s="111"/>
      <c r="C223" s="122"/>
      <c r="D223" s="169"/>
      <c r="E223" s="170"/>
      <c r="F223" s="171"/>
      <c r="G223" s="159"/>
      <c r="H223" s="168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</row>
    <row r="224" spans="1:29" ht="12.75" customHeight="1" x14ac:dyDescent="0.3">
      <c r="A224" s="110" t="s">
        <v>145</v>
      </c>
      <c r="B224" s="111"/>
      <c r="C224" s="122" t="str">
        <f>I.!C222</f>
        <v xml:space="preserve">Správa a údržbaverejných priestranstiev </v>
      </c>
      <c r="D224" s="169">
        <f>XII.!Q224</f>
        <v>5500</v>
      </c>
      <c r="E224" s="170">
        <f>I.!Q222</f>
        <v>5500</v>
      </c>
      <c r="F224" s="171">
        <v>0</v>
      </c>
      <c r="G224" s="159">
        <v>0</v>
      </c>
      <c r="H224" s="167">
        <v>0</v>
      </c>
      <c r="I224" s="159">
        <v>0</v>
      </c>
      <c r="J224" s="159">
        <f>III.!$Q225</f>
        <v>0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59">
        <v>0</v>
      </c>
      <c r="R224" s="159">
        <v>0</v>
      </c>
      <c r="S224" s="159">
        <v>0</v>
      </c>
      <c r="T224" s="159">
        <v>0</v>
      </c>
      <c r="U224" s="159">
        <v>0</v>
      </c>
      <c r="V224" s="159">
        <v>0</v>
      </c>
      <c r="W224" s="159">
        <v>0</v>
      </c>
      <c r="X224" s="159">
        <v>0</v>
      </c>
      <c r="Y224" s="159">
        <v>0</v>
      </c>
      <c r="Z224" s="159">
        <v>0</v>
      </c>
      <c r="AA224" s="159">
        <v>0</v>
      </c>
      <c r="AB224" s="159">
        <v>0</v>
      </c>
    </row>
    <row r="225" spans="1:35" x14ac:dyDescent="0.3">
      <c r="A225" s="110"/>
      <c r="B225" s="111"/>
      <c r="C225" s="122"/>
      <c r="D225" s="169"/>
      <c r="E225" s="170"/>
      <c r="F225" s="171"/>
      <c r="G225" s="159"/>
      <c r="H225" s="168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</row>
    <row r="226" spans="1:35" ht="12.75" customHeight="1" x14ac:dyDescent="0.3">
      <c r="A226" s="110" t="s">
        <v>146</v>
      </c>
      <c r="B226" s="111"/>
      <c r="C226" s="122" t="str">
        <f>I.!C224</f>
        <v>Správa a údržba verejnej zelene</v>
      </c>
      <c r="D226" s="169">
        <f>XII.!Q226</f>
        <v>109210</v>
      </c>
      <c r="E226" s="170">
        <f>I.!Q224</f>
        <v>109210</v>
      </c>
      <c r="F226" s="171">
        <v>0</v>
      </c>
      <c r="G226" s="159">
        <v>0</v>
      </c>
      <c r="H226" s="167">
        <v>0</v>
      </c>
      <c r="I226" s="159">
        <v>0</v>
      </c>
      <c r="J226" s="159">
        <f>III.!$Q227</f>
        <v>3725.41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59">
        <v>0</v>
      </c>
      <c r="R226" s="159">
        <v>0</v>
      </c>
      <c r="S226" s="159">
        <v>0</v>
      </c>
      <c r="T226" s="159">
        <v>0</v>
      </c>
      <c r="U226" s="159">
        <v>0</v>
      </c>
      <c r="V226" s="159">
        <v>0</v>
      </c>
      <c r="W226" s="159">
        <v>0</v>
      </c>
      <c r="X226" s="159">
        <v>0</v>
      </c>
      <c r="Y226" s="159">
        <v>0</v>
      </c>
      <c r="Z226" s="159">
        <v>0</v>
      </c>
      <c r="AA226" s="159">
        <v>0</v>
      </c>
      <c r="AB226" s="159">
        <v>0</v>
      </c>
    </row>
    <row r="227" spans="1:35" x14ac:dyDescent="0.3">
      <c r="A227" s="110"/>
      <c r="B227" s="111"/>
      <c r="C227" s="122"/>
      <c r="D227" s="169"/>
      <c r="E227" s="170"/>
      <c r="F227" s="171"/>
      <c r="G227" s="159"/>
      <c r="H227" s="168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</row>
    <row r="228" spans="1:35" ht="15" customHeight="1" x14ac:dyDescent="0.3">
      <c r="A228" s="110" t="s">
        <v>148</v>
      </c>
      <c r="B228" s="111"/>
      <c r="C228" s="122" t="str">
        <f>I.!C226</f>
        <v>Detské a športové ihriská na verejných priestransvach</v>
      </c>
      <c r="D228" s="164">
        <f>XII.!Q228</f>
        <v>7500</v>
      </c>
      <c r="E228" s="170">
        <f>I.!Q226</f>
        <v>7500</v>
      </c>
      <c r="F228" s="171">
        <v>0</v>
      </c>
      <c r="G228" s="159">
        <v>0</v>
      </c>
      <c r="H228" s="167">
        <v>0</v>
      </c>
      <c r="I228" s="159">
        <v>0</v>
      </c>
      <c r="J228" s="159">
        <f>III.!$Q229</f>
        <v>139.16999999999999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59">
        <v>0</v>
      </c>
      <c r="R228" s="159">
        <v>0</v>
      </c>
      <c r="S228" s="159">
        <v>0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159">
        <v>0</v>
      </c>
      <c r="Z228" s="159">
        <v>0</v>
      </c>
      <c r="AA228" s="159">
        <v>0</v>
      </c>
      <c r="AB228" s="159">
        <v>0</v>
      </c>
    </row>
    <row r="229" spans="1:35" ht="14.4" customHeight="1" x14ac:dyDescent="0.3">
      <c r="A229" s="110"/>
      <c r="B229" s="111"/>
      <c r="C229" s="122"/>
      <c r="D229" s="165"/>
      <c r="E229" s="170"/>
      <c r="F229" s="171"/>
      <c r="G229" s="159"/>
      <c r="H229" s="168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</row>
    <row r="230" spans="1:35" x14ac:dyDescent="0.3">
      <c r="A230" s="110" t="s">
        <v>150</v>
      </c>
      <c r="B230" s="111"/>
      <c r="C230" s="122" t="str">
        <f>I.!C228</f>
        <v>Verejné osvetlenie</v>
      </c>
      <c r="D230" s="169">
        <f>XII.!Q230</f>
        <v>100500</v>
      </c>
      <c r="E230" s="170">
        <f>I.!Q228</f>
        <v>100500</v>
      </c>
      <c r="F230" s="171">
        <v>0</v>
      </c>
      <c r="G230" s="159">
        <v>0</v>
      </c>
      <c r="H230" s="167">
        <v>0</v>
      </c>
      <c r="I230" s="159">
        <v>0</v>
      </c>
      <c r="J230" s="159">
        <f>III.!$Q231</f>
        <v>21020.149999999998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0</v>
      </c>
      <c r="T230" s="159">
        <v>0</v>
      </c>
      <c r="U230" s="159">
        <v>0</v>
      </c>
      <c r="V230" s="159">
        <v>0</v>
      </c>
      <c r="W230" s="159">
        <v>0</v>
      </c>
      <c r="X230" s="159">
        <v>0</v>
      </c>
      <c r="Y230" s="159">
        <v>0</v>
      </c>
      <c r="Z230" s="159">
        <v>0</v>
      </c>
      <c r="AA230" s="159">
        <v>0</v>
      </c>
      <c r="AB230" s="159">
        <v>0</v>
      </c>
    </row>
    <row r="231" spans="1:35" x14ac:dyDescent="0.3">
      <c r="A231" s="110"/>
      <c r="B231" s="111"/>
      <c r="C231" s="122"/>
      <c r="D231" s="169"/>
      <c r="E231" s="170"/>
      <c r="F231" s="171"/>
      <c r="G231" s="159"/>
      <c r="H231" s="168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</row>
    <row r="232" spans="1:35" s="78" customFormat="1" x14ac:dyDescent="0.3">
      <c r="A232" s="110"/>
      <c r="B232" s="111" t="s">
        <v>152</v>
      </c>
      <c r="C232" s="122" t="str">
        <f>I.!C230</f>
        <v>Energie verejného osvetelenia</v>
      </c>
      <c r="D232" s="169">
        <f>XII.!Q232</f>
        <v>68000</v>
      </c>
      <c r="E232" s="170">
        <f>I.!Q230</f>
        <v>68000</v>
      </c>
      <c r="F232" s="171">
        <v>0</v>
      </c>
      <c r="G232" s="159">
        <v>0</v>
      </c>
      <c r="H232" s="167">
        <v>0</v>
      </c>
      <c r="I232" s="159">
        <v>0</v>
      </c>
      <c r="J232" s="159">
        <f>III.!$Q233</f>
        <v>11977.55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59">
        <v>0</v>
      </c>
      <c r="V232" s="159">
        <v>0</v>
      </c>
      <c r="W232" s="159">
        <v>0</v>
      </c>
      <c r="X232" s="159">
        <v>0</v>
      </c>
      <c r="Y232" s="159">
        <v>0</v>
      </c>
      <c r="Z232" s="159">
        <v>0</v>
      </c>
      <c r="AA232" s="159">
        <v>0</v>
      </c>
      <c r="AB232" s="159">
        <v>0</v>
      </c>
    </row>
    <row r="233" spans="1:35" s="75" customFormat="1" ht="14.4" customHeight="1" x14ac:dyDescent="0.3">
      <c r="A233" s="110"/>
      <c r="B233" s="111"/>
      <c r="C233" s="122"/>
      <c r="D233" s="169"/>
      <c r="E233" s="170"/>
      <c r="F233" s="171"/>
      <c r="G233" s="159"/>
      <c r="H233" s="168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69"/>
      <c r="AD233" s="69"/>
      <c r="AE233" s="69"/>
      <c r="AF233" s="69"/>
      <c r="AG233" s="69"/>
      <c r="AH233" s="69"/>
      <c r="AI233" s="69"/>
    </row>
    <row r="234" spans="1:35" s="75" customFormat="1" ht="14.4" customHeight="1" x14ac:dyDescent="0.3">
      <c r="A234" s="110"/>
      <c r="B234" s="111" t="s">
        <v>152</v>
      </c>
      <c r="C234" s="122" t="str">
        <f>I.!C232</f>
        <v>Verejné osvetlenie - materiál</v>
      </c>
      <c r="D234" s="169">
        <f>XII.!Q234</f>
        <v>3000</v>
      </c>
      <c r="E234" s="170">
        <f>I.!Q232</f>
        <v>3000</v>
      </c>
      <c r="F234" s="171">
        <v>0</v>
      </c>
      <c r="G234" s="159">
        <v>0</v>
      </c>
      <c r="H234" s="167">
        <v>0</v>
      </c>
      <c r="I234" s="159">
        <v>0</v>
      </c>
      <c r="J234" s="159">
        <f>III.!$Q235</f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59">
        <v>0</v>
      </c>
      <c r="R234" s="159">
        <v>0</v>
      </c>
      <c r="S234" s="159">
        <v>0</v>
      </c>
      <c r="T234" s="159">
        <v>0</v>
      </c>
      <c r="U234" s="159">
        <v>0</v>
      </c>
      <c r="V234" s="159">
        <v>0</v>
      </c>
      <c r="W234" s="159">
        <v>0</v>
      </c>
      <c r="X234" s="159">
        <v>0</v>
      </c>
      <c r="Y234" s="159">
        <v>0</v>
      </c>
      <c r="Z234" s="159">
        <v>0</v>
      </c>
      <c r="AA234" s="159">
        <v>0</v>
      </c>
      <c r="AB234" s="159">
        <v>0</v>
      </c>
    </row>
    <row r="235" spans="1:35" ht="15" customHeight="1" x14ac:dyDescent="0.3">
      <c r="A235" s="110"/>
      <c r="B235" s="111"/>
      <c r="C235" s="122"/>
      <c r="D235" s="169"/>
      <c r="E235" s="170"/>
      <c r="F235" s="171"/>
      <c r="G235" s="159"/>
      <c r="H235" s="168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</row>
    <row r="236" spans="1:35" x14ac:dyDescent="0.3">
      <c r="A236" s="110"/>
      <c r="B236" s="111" t="s">
        <v>152</v>
      </c>
      <c r="C236" s="122" t="str">
        <f>I.!C234</f>
        <v>Údržba verejného osvetlenia</v>
      </c>
      <c r="D236" s="169">
        <f>XII.!Q236</f>
        <v>18500</v>
      </c>
      <c r="E236" s="170">
        <f>I.!Q234</f>
        <v>18500</v>
      </c>
      <c r="F236" s="171">
        <v>0</v>
      </c>
      <c r="G236" s="159">
        <v>0</v>
      </c>
      <c r="H236" s="167">
        <v>0</v>
      </c>
      <c r="I236" s="159">
        <v>0</v>
      </c>
      <c r="J236" s="159">
        <f>III.!$Q237</f>
        <v>5794.62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  <c r="S236" s="159">
        <v>0</v>
      </c>
      <c r="T236" s="159">
        <v>0</v>
      </c>
      <c r="U236" s="159">
        <v>0</v>
      </c>
      <c r="V236" s="159">
        <v>0</v>
      </c>
      <c r="W236" s="159">
        <v>0</v>
      </c>
      <c r="X236" s="159">
        <v>0</v>
      </c>
      <c r="Y236" s="159">
        <v>0</v>
      </c>
      <c r="Z236" s="159">
        <v>0</v>
      </c>
      <c r="AA236" s="159">
        <v>0</v>
      </c>
      <c r="AB236" s="159">
        <v>0</v>
      </c>
    </row>
    <row r="237" spans="1:35" ht="15" customHeight="1" x14ac:dyDescent="0.3">
      <c r="A237" s="110"/>
      <c r="B237" s="111"/>
      <c r="C237" s="122"/>
      <c r="D237" s="169"/>
      <c r="E237" s="170"/>
      <c r="F237" s="171"/>
      <c r="G237" s="159"/>
      <c r="H237" s="168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</row>
    <row r="238" spans="1:35" x14ac:dyDescent="0.3">
      <c r="A238" s="110"/>
      <c r="B238" s="111" t="s">
        <v>152</v>
      </c>
      <c r="C238" s="122" t="str">
        <f>I.!C236</f>
        <v>Verejné osvetlenie - vianoce a špeciálne služby</v>
      </c>
      <c r="D238" s="169">
        <f>XII.!Q238</f>
        <v>11000</v>
      </c>
      <c r="E238" s="170">
        <f>I.!Q236</f>
        <v>11000</v>
      </c>
      <c r="F238" s="171">
        <v>0</v>
      </c>
      <c r="G238" s="159">
        <v>0</v>
      </c>
      <c r="H238" s="167">
        <v>0</v>
      </c>
      <c r="I238" s="159">
        <v>0</v>
      </c>
      <c r="J238" s="159">
        <f>III.!$Q239</f>
        <v>3247.98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59">
        <v>0</v>
      </c>
      <c r="V238" s="159">
        <v>0</v>
      </c>
      <c r="W238" s="159">
        <v>0</v>
      </c>
      <c r="X238" s="159">
        <v>0</v>
      </c>
      <c r="Y238" s="159">
        <v>0</v>
      </c>
      <c r="Z238" s="159">
        <v>0</v>
      </c>
      <c r="AA238" s="159">
        <v>0</v>
      </c>
      <c r="AB238" s="159">
        <v>0</v>
      </c>
    </row>
    <row r="239" spans="1:35" x14ac:dyDescent="0.3">
      <c r="A239" s="110"/>
      <c r="B239" s="111"/>
      <c r="C239" s="122"/>
      <c r="D239" s="169"/>
      <c r="E239" s="170"/>
      <c r="F239" s="171"/>
      <c r="G239" s="159"/>
      <c r="H239" s="168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</row>
    <row r="240" spans="1:35" ht="14.4" customHeight="1" x14ac:dyDescent="0.3">
      <c r="A240" s="110" t="s">
        <v>153</v>
      </c>
      <c r="B240" s="111"/>
      <c r="C240" s="122" t="str">
        <f>I.!C238</f>
        <v>Spoločný obecný úrad</v>
      </c>
      <c r="D240" s="169">
        <f>XII.!Q240</f>
        <v>94989</v>
      </c>
      <c r="E240" s="170">
        <f>I.!Q238</f>
        <v>94989</v>
      </c>
      <c r="F240" s="171">
        <v>0</v>
      </c>
      <c r="G240" s="159">
        <v>0</v>
      </c>
      <c r="H240" s="167">
        <v>0</v>
      </c>
      <c r="I240" s="159">
        <v>0</v>
      </c>
      <c r="J240" s="159">
        <f>III.!$Q241</f>
        <v>22109.429999999997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59">
        <v>0</v>
      </c>
      <c r="V240" s="159">
        <v>0</v>
      </c>
      <c r="W240" s="159">
        <v>0</v>
      </c>
      <c r="X240" s="159">
        <v>0</v>
      </c>
      <c r="Y240" s="159">
        <v>0</v>
      </c>
      <c r="Z240" s="159">
        <v>0</v>
      </c>
      <c r="AA240" s="159">
        <v>0</v>
      </c>
      <c r="AB240" s="159">
        <v>0</v>
      </c>
    </row>
    <row r="241" spans="1:28" ht="15" customHeight="1" thickBot="1" x14ac:dyDescent="0.35">
      <c r="A241" s="120"/>
      <c r="B241" s="121"/>
      <c r="C241" s="123"/>
      <c r="D241" s="169"/>
      <c r="E241" s="170"/>
      <c r="F241" s="171"/>
      <c r="G241" s="159"/>
      <c r="H241" s="168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</row>
    <row r="242" spans="1:28" ht="14.4" hidden="1" customHeight="1" x14ac:dyDescent="0.3">
      <c r="A242" s="124" t="s">
        <v>154</v>
      </c>
      <c r="B242" s="125"/>
      <c r="C242" s="128" t="str">
        <f>I.!C240</f>
        <v>Protipovodňové aktivity</v>
      </c>
      <c r="D242" s="169">
        <f>XII.!Q240</f>
        <v>94989</v>
      </c>
      <c r="E242" s="170">
        <f>I.!Q240</f>
        <v>0</v>
      </c>
      <c r="F242" s="171">
        <v>0</v>
      </c>
      <c r="G242" s="159">
        <v>0</v>
      </c>
      <c r="H242" s="167">
        <v>0</v>
      </c>
      <c r="I242" s="159">
        <v>0</v>
      </c>
      <c r="J242" s="159">
        <v>0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  <c r="S242" s="159">
        <v>0</v>
      </c>
      <c r="T242" s="159">
        <v>0</v>
      </c>
      <c r="U242" s="159">
        <v>0</v>
      </c>
      <c r="V242" s="159">
        <v>0</v>
      </c>
      <c r="W242" s="159">
        <v>0</v>
      </c>
      <c r="X242" s="159">
        <v>0</v>
      </c>
      <c r="Y242" s="159">
        <v>0</v>
      </c>
      <c r="Z242" s="159">
        <v>0</v>
      </c>
      <c r="AA242" s="159">
        <v>0</v>
      </c>
      <c r="AB242" s="159">
        <v>0</v>
      </c>
    </row>
    <row r="243" spans="1:28" ht="15" hidden="1" customHeight="1" thickBot="1" x14ac:dyDescent="0.35">
      <c r="A243" s="120"/>
      <c r="B243" s="121"/>
      <c r="C243" s="123"/>
      <c r="D243" s="173"/>
      <c r="E243" s="217"/>
      <c r="F243" s="233"/>
      <c r="G243" s="209"/>
      <c r="H243" s="210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</row>
    <row r="244" spans="1:28" ht="14.4" customHeight="1" thickBot="1" x14ac:dyDescent="0.35">
      <c r="D244" s="106"/>
      <c r="E244" s="10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15" customHeight="1" x14ac:dyDescent="0.3">
      <c r="A245" s="112" t="s">
        <v>156</v>
      </c>
      <c r="B245" s="113"/>
      <c r="C245" s="116" t="s">
        <v>157</v>
      </c>
      <c r="D245" s="177">
        <f>SUM(D247:D268)</f>
        <v>248657</v>
      </c>
      <c r="E245" s="177">
        <f>SUM(E247:E268)</f>
        <v>248657</v>
      </c>
      <c r="F245" s="228">
        <f>I.!$Q244</f>
        <v>15199.540000000003</v>
      </c>
      <c r="G245" s="187">
        <f t="shared" ref="G245" si="903">H245-F245</f>
        <v>18602.5</v>
      </c>
      <c r="H245" s="189">
        <f>II.!$Q246</f>
        <v>33802.04</v>
      </c>
      <c r="I245" s="187">
        <f t="shared" ref="I245" si="904">J245-H245</f>
        <v>17498.259999999995</v>
      </c>
      <c r="J245" s="187">
        <f>III.!$Q246</f>
        <v>51300.299999999996</v>
      </c>
      <c r="K245" s="187">
        <f t="shared" ref="K245" si="905">L245-J245</f>
        <v>-51300.299999999996</v>
      </c>
      <c r="L245" s="187">
        <f>IV.!$Q246</f>
        <v>0</v>
      </c>
      <c r="M245" s="187">
        <f t="shared" ref="M245" si="906">N245-L245</f>
        <v>0</v>
      </c>
      <c r="N245" s="187">
        <f>V.!$Q244</f>
        <v>0</v>
      </c>
      <c r="O245" s="187">
        <f t="shared" ref="O245" si="907">P245-N245</f>
        <v>0</v>
      </c>
      <c r="P245" s="187">
        <f>VI.!$Q244</f>
        <v>0</v>
      </c>
      <c r="Q245" s="187">
        <f t="shared" ref="Q245" si="908">R245-P245</f>
        <v>0</v>
      </c>
      <c r="R245" s="187">
        <f>VII.!$Q244</f>
        <v>0</v>
      </c>
      <c r="S245" s="187">
        <f t="shared" ref="S245" si="909">T245-R245</f>
        <v>0</v>
      </c>
      <c r="T245" s="187">
        <f>VIII.!$Q244</f>
        <v>0</v>
      </c>
      <c r="U245" s="187">
        <f t="shared" ref="U245" si="910">V245-T245</f>
        <v>0</v>
      </c>
      <c r="V245" s="187">
        <f>IX.!$Q244</f>
        <v>0</v>
      </c>
      <c r="W245" s="187">
        <f t="shared" ref="W245" si="911">X245-V245</f>
        <v>0</v>
      </c>
      <c r="X245" s="187">
        <f>X.!$Q244</f>
        <v>0</v>
      </c>
      <c r="Y245" s="187">
        <f t="shared" ref="Y245" si="912">Z245-X245</f>
        <v>0</v>
      </c>
      <c r="Z245" s="187">
        <f>XI.!$Q244</f>
        <v>0</v>
      </c>
      <c r="AA245" s="187">
        <f>AB245-Z245</f>
        <v>0</v>
      </c>
      <c r="AB245" s="187">
        <f>XII.!$Q244</f>
        <v>0</v>
      </c>
    </row>
    <row r="246" spans="1:28" ht="14.4" customHeight="1" thickBot="1" x14ac:dyDescent="0.35">
      <c r="A246" s="114"/>
      <c r="B246" s="115"/>
      <c r="C246" s="117"/>
      <c r="D246" s="178"/>
      <c r="E246" s="178"/>
      <c r="F246" s="229"/>
      <c r="G246" s="188"/>
      <c r="H246" s="190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</row>
    <row r="247" spans="1:28" x14ac:dyDescent="0.3">
      <c r="A247" s="124" t="s">
        <v>158</v>
      </c>
      <c r="B247" s="125"/>
      <c r="C247" s="128" t="str">
        <f>I.!C245</f>
        <v>Jednorázové dávky sociálnej pomoci - občania v hmotnej a sociálnej núdzi</v>
      </c>
      <c r="D247" s="165">
        <f>XII.!Q247</f>
        <v>1000</v>
      </c>
      <c r="E247" s="215">
        <f>I.!Q245</f>
        <v>1000</v>
      </c>
      <c r="F247" s="232">
        <f>I.!$Q246</f>
        <v>0</v>
      </c>
      <c r="G247" s="168">
        <f t="shared" ref="G247" si="913">H247-F247</f>
        <v>0</v>
      </c>
      <c r="H247" s="175">
        <f>II.!$Q248</f>
        <v>0</v>
      </c>
      <c r="I247" s="168">
        <f t="shared" ref="I247" si="914">J247-H247</f>
        <v>890</v>
      </c>
      <c r="J247" s="168">
        <f>III.!$Q248</f>
        <v>890</v>
      </c>
      <c r="K247" s="168">
        <f t="shared" ref="K247" si="915">L247-J247</f>
        <v>-890</v>
      </c>
      <c r="L247" s="168">
        <f>IV.!$Q248</f>
        <v>0</v>
      </c>
      <c r="M247" s="168">
        <f t="shared" ref="M247" si="916">N247-L247</f>
        <v>0</v>
      </c>
      <c r="N247" s="168">
        <f>V.!$Q246</f>
        <v>0</v>
      </c>
      <c r="O247" s="168">
        <f t="shared" ref="O247" si="917">P247-N247</f>
        <v>0</v>
      </c>
      <c r="P247" s="168">
        <f>VI.!$Q246</f>
        <v>0</v>
      </c>
      <c r="Q247" s="168">
        <f t="shared" ref="Q247" si="918">R247-P247</f>
        <v>0</v>
      </c>
      <c r="R247" s="168">
        <f>VII.!$Q246</f>
        <v>0</v>
      </c>
      <c r="S247" s="168">
        <f t="shared" ref="S247" si="919">T247-R247</f>
        <v>0</v>
      </c>
      <c r="T247" s="168">
        <f>VIII.!$Q246</f>
        <v>0</v>
      </c>
      <c r="U247" s="168">
        <f t="shared" ref="U247" si="920">V247-T247</f>
        <v>0</v>
      </c>
      <c r="V247" s="168">
        <f>IX.!$Q246</f>
        <v>0</v>
      </c>
      <c r="W247" s="168">
        <f t="shared" ref="W247" si="921">X247-V247</f>
        <v>0</v>
      </c>
      <c r="X247" s="168">
        <f>X.!$Q246</f>
        <v>0</v>
      </c>
      <c r="Y247" s="168">
        <f t="shared" ref="Y247" si="922">Z247-X247</f>
        <v>0</v>
      </c>
      <c r="Z247" s="168">
        <f>XI.!$Q246</f>
        <v>0</v>
      </c>
      <c r="AA247" s="168">
        <f>AB247-Z247</f>
        <v>0</v>
      </c>
      <c r="AB247" s="168">
        <f>XII.!$Q246</f>
        <v>0</v>
      </c>
    </row>
    <row r="248" spans="1:28" ht="14.4" customHeight="1" x14ac:dyDescent="0.3">
      <c r="A248" s="110"/>
      <c r="B248" s="111"/>
      <c r="C248" s="122"/>
      <c r="D248" s="169"/>
      <c r="E248" s="170"/>
      <c r="F248" s="171"/>
      <c r="G248" s="159"/>
      <c r="H248" s="168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</row>
    <row r="249" spans="1:28" ht="15" customHeight="1" x14ac:dyDescent="0.3">
      <c r="A249" s="110" t="s">
        <v>161</v>
      </c>
      <c r="B249" s="111"/>
      <c r="C249" s="122" t="str">
        <f>I.!C247</f>
        <v>Príspevky neštátnym subjektom - ZOSZZP dotácia</v>
      </c>
      <c r="D249" s="169">
        <f>XII.!Q249</f>
        <v>3000</v>
      </c>
      <c r="E249" s="170">
        <f>I.!Q247</f>
        <v>3000</v>
      </c>
      <c r="F249" s="171">
        <f>I.!$Q248</f>
        <v>0</v>
      </c>
      <c r="G249" s="159">
        <f t="shared" ref="G249" si="923">H249-F249</f>
        <v>0</v>
      </c>
      <c r="H249" s="167">
        <f>II.!$Q250</f>
        <v>0</v>
      </c>
      <c r="I249" s="159">
        <f t="shared" ref="I249" si="924">J249-H249</f>
        <v>0</v>
      </c>
      <c r="J249" s="159">
        <f>III.!$Q250</f>
        <v>0</v>
      </c>
      <c r="K249" s="159">
        <f t="shared" ref="K249" si="925">L249-J249</f>
        <v>0</v>
      </c>
      <c r="L249" s="159">
        <f>IV.!$Q250</f>
        <v>0</v>
      </c>
      <c r="M249" s="159">
        <f t="shared" ref="M249" si="926">N249-L249</f>
        <v>0</v>
      </c>
      <c r="N249" s="159">
        <f>V.!$Q248</f>
        <v>0</v>
      </c>
      <c r="O249" s="159">
        <f t="shared" ref="O249" si="927">P249-N249</f>
        <v>0</v>
      </c>
      <c r="P249" s="159">
        <f>VI.!$Q248</f>
        <v>0</v>
      </c>
      <c r="Q249" s="159">
        <f t="shared" ref="Q249" si="928">R249-P249</f>
        <v>0</v>
      </c>
      <c r="R249" s="159">
        <f>VII.!$Q248</f>
        <v>0</v>
      </c>
      <c r="S249" s="159">
        <f t="shared" ref="S249" si="929">T249-R249</f>
        <v>0</v>
      </c>
      <c r="T249" s="159">
        <f>VIII.!$Q248</f>
        <v>0</v>
      </c>
      <c r="U249" s="159">
        <f t="shared" ref="U249" si="930">V249-T249</f>
        <v>0</v>
      </c>
      <c r="V249" s="159">
        <f>IX.!$Q248</f>
        <v>0</v>
      </c>
      <c r="W249" s="159">
        <f t="shared" ref="W249" si="931">X249-V249</f>
        <v>0</v>
      </c>
      <c r="X249" s="159">
        <f>X.!$Q248</f>
        <v>0</v>
      </c>
      <c r="Y249" s="159">
        <f t="shared" ref="Y249" si="932">Z249-X249</f>
        <v>0</v>
      </c>
      <c r="Z249" s="159">
        <f>XI.!$Q248</f>
        <v>0</v>
      </c>
      <c r="AA249" s="159">
        <f>AB249-Z249</f>
        <v>0</v>
      </c>
      <c r="AB249" s="159">
        <f>XII.!$Q248</f>
        <v>0</v>
      </c>
    </row>
    <row r="250" spans="1:28" ht="14.4" customHeight="1" x14ac:dyDescent="0.3">
      <c r="A250" s="110"/>
      <c r="B250" s="111"/>
      <c r="C250" s="122"/>
      <c r="D250" s="169"/>
      <c r="E250" s="170"/>
      <c r="F250" s="171"/>
      <c r="G250" s="159"/>
      <c r="H250" s="168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</row>
    <row r="251" spans="1:28" ht="15" customHeight="1" x14ac:dyDescent="0.3">
      <c r="A251" s="110" t="s">
        <v>164</v>
      </c>
      <c r="B251" s="111"/>
      <c r="C251" s="122" t="str">
        <f>I.!C249</f>
        <v>Pochovanie občana</v>
      </c>
      <c r="D251" s="169">
        <f>XII.!Q251</f>
        <v>600</v>
      </c>
      <c r="E251" s="170">
        <f>I.!Q249</f>
        <v>600</v>
      </c>
      <c r="F251" s="171">
        <f>I.!$Q250</f>
        <v>0</v>
      </c>
      <c r="G251" s="159">
        <f t="shared" ref="G251" si="933">H251-F251</f>
        <v>0</v>
      </c>
      <c r="H251" s="167">
        <f>II.!$Q252</f>
        <v>0</v>
      </c>
      <c r="I251" s="159">
        <f t="shared" ref="I251" si="934">J251-H251</f>
        <v>0</v>
      </c>
      <c r="J251" s="159">
        <f>III.!$Q252</f>
        <v>0</v>
      </c>
      <c r="K251" s="159">
        <f t="shared" ref="K251" si="935">L251-J251</f>
        <v>0</v>
      </c>
      <c r="L251" s="159">
        <f>IV.!$Q252</f>
        <v>0</v>
      </c>
      <c r="M251" s="159">
        <f t="shared" ref="M251" si="936">N251-L251</f>
        <v>0</v>
      </c>
      <c r="N251" s="159">
        <f>V.!$Q250</f>
        <v>0</v>
      </c>
      <c r="O251" s="159">
        <f t="shared" ref="O251" si="937">P251-N251</f>
        <v>0</v>
      </c>
      <c r="P251" s="159">
        <f>VI.!$Q250</f>
        <v>0</v>
      </c>
      <c r="Q251" s="159">
        <f t="shared" ref="Q251" si="938">R251-P251</f>
        <v>0</v>
      </c>
      <c r="R251" s="159">
        <f>VII.!$Q250</f>
        <v>0</v>
      </c>
      <c r="S251" s="159">
        <f t="shared" ref="S251" si="939">T251-R251</f>
        <v>0</v>
      </c>
      <c r="T251" s="159">
        <f>VIII.!$Q250</f>
        <v>0</v>
      </c>
      <c r="U251" s="159">
        <f t="shared" ref="U251" si="940">V251-T251</f>
        <v>0</v>
      </c>
      <c r="V251" s="159">
        <f>IX.!$Q250</f>
        <v>0</v>
      </c>
      <c r="W251" s="159">
        <f t="shared" ref="W251" si="941">X251-V251</f>
        <v>0</v>
      </c>
      <c r="X251" s="159">
        <f>X.!$Q250</f>
        <v>0</v>
      </c>
      <c r="Y251" s="159">
        <f t="shared" ref="Y251" si="942">Z251-X251</f>
        <v>0</v>
      </c>
      <c r="Z251" s="159">
        <f>XI.!$Q250</f>
        <v>0</v>
      </c>
      <c r="AA251" s="159">
        <f>AB251-Z251</f>
        <v>0</v>
      </c>
      <c r="AB251" s="159">
        <f>XII.!$Q250</f>
        <v>0</v>
      </c>
    </row>
    <row r="252" spans="1:28" ht="14.4" customHeight="1" x14ac:dyDescent="0.3">
      <c r="A252" s="110"/>
      <c r="B252" s="111"/>
      <c r="C252" s="122"/>
      <c r="D252" s="169"/>
      <c r="E252" s="170"/>
      <c r="F252" s="171"/>
      <c r="G252" s="159"/>
      <c r="H252" s="168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</row>
    <row r="253" spans="1:28" ht="15" customHeight="1" x14ac:dyDescent="0.3">
      <c r="A253" s="110" t="s">
        <v>166</v>
      </c>
      <c r="B253" s="111"/>
      <c r="C253" s="122" t="str">
        <f>I.!C251</f>
        <v>Opatrovateľská služba v domácnosti občana</v>
      </c>
      <c r="D253" s="169">
        <f>XII.!Q253</f>
        <v>30317</v>
      </c>
      <c r="E253" s="170">
        <f>I.!Q251</f>
        <v>30317</v>
      </c>
      <c r="F253" s="171">
        <f>I.!$Q252</f>
        <v>1891.36</v>
      </c>
      <c r="G253" s="159">
        <f t="shared" ref="G253" si="943">H253-F253</f>
        <v>2330.7300000000005</v>
      </c>
      <c r="H253" s="167">
        <f>II.!$Q254</f>
        <v>4222.09</v>
      </c>
      <c r="I253" s="159">
        <f t="shared" ref="I253" si="944">J253-H253</f>
        <v>2331.04</v>
      </c>
      <c r="J253" s="159">
        <f>III.!$Q254</f>
        <v>6553.13</v>
      </c>
      <c r="K253" s="159">
        <f t="shared" ref="K253" si="945">L253-J253</f>
        <v>-6553.13</v>
      </c>
      <c r="L253" s="159">
        <f>IV.!$Q254</f>
        <v>0</v>
      </c>
      <c r="M253" s="159">
        <f t="shared" ref="M253" si="946">N253-L253</f>
        <v>0</v>
      </c>
      <c r="N253" s="159">
        <f>V.!$Q252</f>
        <v>0</v>
      </c>
      <c r="O253" s="159">
        <f t="shared" ref="O253" si="947">P253-N253</f>
        <v>0</v>
      </c>
      <c r="P253" s="159">
        <f>VI.!$Q252</f>
        <v>0</v>
      </c>
      <c r="Q253" s="159">
        <f t="shared" ref="Q253" si="948">R253-P253</f>
        <v>0</v>
      </c>
      <c r="R253" s="159">
        <f>VII.!$Q252</f>
        <v>0</v>
      </c>
      <c r="S253" s="159">
        <f t="shared" ref="S253" si="949">T253-R253</f>
        <v>0</v>
      </c>
      <c r="T253" s="159">
        <f>VIII.!$Q252</f>
        <v>0</v>
      </c>
      <c r="U253" s="159">
        <f t="shared" ref="U253" si="950">V253-T253</f>
        <v>0</v>
      </c>
      <c r="V253" s="159">
        <f>IX.!$Q252</f>
        <v>0</v>
      </c>
      <c r="W253" s="159">
        <f t="shared" ref="W253" si="951">X253-V253</f>
        <v>0</v>
      </c>
      <c r="X253" s="159">
        <f>X.!$Q252</f>
        <v>0</v>
      </c>
      <c r="Y253" s="159">
        <f t="shared" ref="Y253" si="952">Z253-X253</f>
        <v>0</v>
      </c>
      <c r="Z253" s="159">
        <f>XI.!$Q252</f>
        <v>0</v>
      </c>
      <c r="AA253" s="159">
        <f>AB253-Z253</f>
        <v>0</v>
      </c>
      <c r="AB253" s="159">
        <f>XII.!$Q252</f>
        <v>0</v>
      </c>
    </row>
    <row r="254" spans="1:28" ht="14.4" customHeight="1" x14ac:dyDescent="0.3">
      <c r="A254" s="110"/>
      <c r="B254" s="111"/>
      <c r="C254" s="122"/>
      <c r="D254" s="169"/>
      <c r="E254" s="170"/>
      <c r="F254" s="171"/>
      <c r="G254" s="159"/>
      <c r="H254" s="168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</row>
    <row r="255" spans="1:28" x14ac:dyDescent="0.3">
      <c r="A255" s="110" t="s">
        <v>166</v>
      </c>
      <c r="B255" s="111"/>
      <c r="C255" s="122" t="str">
        <f>I.!C253</f>
        <v>Opatrovateľská služba v domácnosti občana</v>
      </c>
      <c r="D255" s="169">
        <f>XII.!Q255</f>
        <v>184125</v>
      </c>
      <c r="E255" s="170">
        <f>I.!Q253</f>
        <v>184125</v>
      </c>
      <c r="F255" s="171">
        <f>I.!$Q254</f>
        <v>11859.79</v>
      </c>
      <c r="G255" s="159">
        <f t="shared" ref="G255" si="953">H255-F255</f>
        <v>12937.809999999998</v>
      </c>
      <c r="H255" s="167">
        <f>II.!$Q256</f>
        <v>24797.599999999999</v>
      </c>
      <c r="I255" s="159">
        <f t="shared" ref="I255" si="954">J255-H255</f>
        <v>12658.350000000006</v>
      </c>
      <c r="J255" s="159">
        <f>III.!$Q256</f>
        <v>37455.950000000004</v>
      </c>
      <c r="K255" s="159">
        <f t="shared" ref="K255" si="955">L255-J255</f>
        <v>-37455.950000000004</v>
      </c>
      <c r="L255" s="159">
        <f>IV.!$Q256</f>
        <v>0</v>
      </c>
      <c r="M255" s="159">
        <f t="shared" ref="M255" si="956">N255-L255</f>
        <v>0</v>
      </c>
      <c r="N255" s="159">
        <f>V.!$Q254</f>
        <v>0</v>
      </c>
      <c r="O255" s="159">
        <f t="shared" ref="O255" si="957">P255-N255</f>
        <v>0</v>
      </c>
      <c r="P255" s="159">
        <f>VI.!$Q254</f>
        <v>0</v>
      </c>
      <c r="Q255" s="159">
        <f t="shared" ref="Q255" si="958">R255-P255</f>
        <v>0</v>
      </c>
      <c r="R255" s="159">
        <f>VII.!$Q254</f>
        <v>0</v>
      </c>
      <c r="S255" s="159">
        <f t="shared" ref="S255" si="959">T255-R255</f>
        <v>0</v>
      </c>
      <c r="T255" s="159">
        <f>VIII.!$Q254</f>
        <v>0</v>
      </c>
      <c r="U255" s="159">
        <f t="shared" ref="U255" si="960">V255-T255</f>
        <v>0</v>
      </c>
      <c r="V255" s="159">
        <f>IX.!$Q254</f>
        <v>0</v>
      </c>
      <c r="W255" s="159">
        <f t="shared" ref="W255" si="961">X255-V255</f>
        <v>0</v>
      </c>
      <c r="X255" s="159">
        <f>X.!$Q254</f>
        <v>0</v>
      </c>
      <c r="Y255" s="159">
        <f t="shared" ref="Y255" si="962">Z255-X255</f>
        <v>0</v>
      </c>
      <c r="Z255" s="159">
        <f>XI.!$Q254</f>
        <v>0</v>
      </c>
      <c r="AA255" s="159">
        <f>AB255-Z255</f>
        <v>0</v>
      </c>
      <c r="AB255" s="159">
        <f>XII.!$Q254</f>
        <v>0</v>
      </c>
    </row>
    <row r="256" spans="1:28" x14ac:dyDescent="0.3">
      <c r="A256" s="110"/>
      <c r="B256" s="111"/>
      <c r="C256" s="122"/>
      <c r="D256" s="169"/>
      <c r="E256" s="170"/>
      <c r="F256" s="171"/>
      <c r="G256" s="159"/>
      <c r="H256" s="168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</row>
    <row r="257" spans="1:29" s="78" customFormat="1" x14ac:dyDescent="0.3">
      <c r="A257" s="110" t="s">
        <v>170</v>
      </c>
      <c r="B257" s="111"/>
      <c r="C257" s="122" t="str">
        <f>I.!C255</f>
        <v>Organizovanie spoločného stravovania</v>
      </c>
      <c r="D257" s="169">
        <f>XII.!Q257</f>
        <v>16000</v>
      </c>
      <c r="E257" s="170">
        <f>I.!Q255</f>
        <v>16000</v>
      </c>
      <c r="F257" s="171">
        <f>I.!$Q256</f>
        <v>960.96</v>
      </c>
      <c r="G257" s="159">
        <f t="shared" ref="G257" si="963">H257-F257</f>
        <v>1134.9000000000001</v>
      </c>
      <c r="H257" s="167">
        <f>II.!$Q258</f>
        <v>2095.86</v>
      </c>
      <c r="I257" s="159">
        <f t="shared" ref="I257" si="964">J257-H257</f>
        <v>1093.9499999999998</v>
      </c>
      <c r="J257" s="159">
        <f>III.!$Q258</f>
        <v>3189.81</v>
      </c>
      <c r="K257" s="159">
        <f t="shared" ref="K257" si="965">L257-J257</f>
        <v>-3189.81</v>
      </c>
      <c r="L257" s="159">
        <f>IV.!$Q258</f>
        <v>0</v>
      </c>
      <c r="M257" s="159">
        <f t="shared" ref="M257" si="966">N257-L257</f>
        <v>0</v>
      </c>
      <c r="N257" s="159">
        <f>V.!$Q256</f>
        <v>0</v>
      </c>
      <c r="O257" s="159">
        <f t="shared" ref="O257" si="967">P257-N257</f>
        <v>0</v>
      </c>
      <c r="P257" s="159">
        <f>VI.!$Q256</f>
        <v>0</v>
      </c>
      <c r="Q257" s="159">
        <f t="shared" ref="Q257" si="968">R257-P257</f>
        <v>0</v>
      </c>
      <c r="R257" s="159">
        <f>VII.!$Q256</f>
        <v>0</v>
      </c>
      <c r="S257" s="159">
        <f t="shared" ref="S257" si="969">T257-R257</f>
        <v>0</v>
      </c>
      <c r="T257" s="159">
        <f>VIII.!$Q256</f>
        <v>0</v>
      </c>
      <c r="U257" s="159">
        <f t="shared" ref="U257" si="970">V257-T257</f>
        <v>0</v>
      </c>
      <c r="V257" s="159">
        <f>IX.!$Q256</f>
        <v>0</v>
      </c>
      <c r="W257" s="159">
        <f t="shared" ref="W257" si="971">X257-V257</f>
        <v>0</v>
      </c>
      <c r="X257" s="159">
        <f>X.!$Q256</f>
        <v>0</v>
      </c>
      <c r="Y257" s="159">
        <f t="shared" ref="Y257" si="972">Z257-X257</f>
        <v>0</v>
      </c>
      <c r="Z257" s="159">
        <f>XI.!$Q256</f>
        <v>0</v>
      </c>
      <c r="AA257" s="159">
        <f>AB257-Z257</f>
        <v>0</v>
      </c>
      <c r="AB257" s="159">
        <f>XII.!$Q256</f>
        <v>0</v>
      </c>
    </row>
    <row r="258" spans="1:29" s="75" customFormat="1" ht="14.4" customHeight="1" x14ac:dyDescent="0.3">
      <c r="A258" s="110"/>
      <c r="B258" s="111"/>
      <c r="C258" s="122"/>
      <c r="D258" s="169"/>
      <c r="E258" s="170"/>
      <c r="F258" s="171"/>
      <c r="G258" s="159"/>
      <c r="H258" s="168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</row>
    <row r="259" spans="1:29" s="75" customFormat="1" ht="15.75" customHeight="1" x14ac:dyDescent="0.3">
      <c r="A259" s="110" t="s">
        <v>172</v>
      </c>
      <c r="B259" s="111"/>
      <c r="C259" s="122" t="str">
        <f>I.!C257</f>
        <v>Kluby dôchodcov</v>
      </c>
      <c r="D259" s="169">
        <f>XII.!Q259</f>
        <v>7173</v>
      </c>
      <c r="E259" s="170">
        <f>I.!Q257</f>
        <v>7173</v>
      </c>
      <c r="F259" s="171">
        <f>I.!$Q258</f>
        <v>141.83000000000001</v>
      </c>
      <c r="G259" s="159">
        <f t="shared" ref="G259" si="973">H259-F259</f>
        <v>515.38</v>
      </c>
      <c r="H259" s="167">
        <f>II.!$Q260</f>
        <v>657.21</v>
      </c>
      <c r="I259" s="159">
        <f t="shared" ref="I259" si="974">J259-H259</f>
        <v>98.199999999999932</v>
      </c>
      <c r="J259" s="159">
        <f>III.!$Q260</f>
        <v>755.41</v>
      </c>
      <c r="K259" s="159">
        <f t="shared" ref="K259" si="975">L259-J259</f>
        <v>-755.41</v>
      </c>
      <c r="L259" s="159">
        <f>IV.!$Q260</f>
        <v>0</v>
      </c>
      <c r="M259" s="159">
        <f t="shared" ref="M259" si="976">N259-L259</f>
        <v>0</v>
      </c>
      <c r="N259" s="159">
        <f>V.!$Q258</f>
        <v>0</v>
      </c>
      <c r="O259" s="159">
        <f t="shared" ref="O259" si="977">P259-N259</f>
        <v>0</v>
      </c>
      <c r="P259" s="159">
        <f>VI.!$Q258</f>
        <v>0</v>
      </c>
      <c r="Q259" s="159">
        <f t="shared" ref="Q259" si="978">R259-P259</f>
        <v>0</v>
      </c>
      <c r="R259" s="159">
        <f>VII.!$Q258</f>
        <v>0</v>
      </c>
      <c r="S259" s="159">
        <f t="shared" ref="S259" si="979">T259-R259</f>
        <v>0</v>
      </c>
      <c r="T259" s="159">
        <f>VIII.!$Q258</f>
        <v>0</v>
      </c>
      <c r="U259" s="159">
        <f t="shared" ref="U259" si="980">V259-T259</f>
        <v>0</v>
      </c>
      <c r="V259" s="159">
        <f>IX.!$Q258</f>
        <v>0</v>
      </c>
      <c r="W259" s="159">
        <f t="shared" ref="W259" si="981">X259-V259</f>
        <v>0</v>
      </c>
      <c r="X259" s="159">
        <f>X.!$Q258</f>
        <v>0</v>
      </c>
      <c r="Y259" s="159">
        <f t="shared" ref="Y259" si="982">Z259-X259</f>
        <v>0</v>
      </c>
      <c r="Z259" s="159">
        <f>XI.!$Q258</f>
        <v>0</v>
      </c>
      <c r="AA259" s="159">
        <f>AB259-Z259</f>
        <v>0</v>
      </c>
      <c r="AB259" s="159">
        <f>XII.!$Q258</f>
        <v>0</v>
      </c>
    </row>
    <row r="260" spans="1:29" ht="14.4" customHeight="1" x14ac:dyDescent="0.3">
      <c r="A260" s="110"/>
      <c r="B260" s="111"/>
      <c r="C260" s="122"/>
      <c r="D260" s="169"/>
      <c r="E260" s="170"/>
      <c r="F260" s="171"/>
      <c r="G260" s="159"/>
      <c r="H260" s="168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</row>
    <row r="261" spans="1:29" x14ac:dyDescent="0.3">
      <c r="A261" s="110" t="s">
        <v>175</v>
      </c>
      <c r="B261" s="111"/>
      <c r="C261" s="122" t="str">
        <f>I.!C259</f>
        <v>Osobitný príjemca - dávky v hmotnej núdzi</v>
      </c>
      <c r="D261" s="169">
        <f>XII.!Q261</f>
        <v>570</v>
      </c>
      <c r="E261" s="170">
        <f>I.!Q259</f>
        <v>570</v>
      </c>
      <c r="F261" s="171">
        <f>I.!$Q260</f>
        <v>117.6</v>
      </c>
      <c r="G261" s="159">
        <f t="shared" ref="G261" si="983">H261-F261</f>
        <v>23.680000000000007</v>
      </c>
      <c r="H261" s="167">
        <f>II.!$Q262</f>
        <v>141.28</v>
      </c>
      <c r="I261" s="159">
        <f t="shared" ref="I261" si="984">J261-H261</f>
        <v>94.72</v>
      </c>
      <c r="J261" s="159">
        <f>III.!$Q262</f>
        <v>236</v>
      </c>
      <c r="K261" s="159">
        <f t="shared" ref="K261" si="985">L261-J261</f>
        <v>-236</v>
      </c>
      <c r="L261" s="159">
        <f>IV.!$Q262</f>
        <v>0</v>
      </c>
      <c r="M261" s="159">
        <f t="shared" ref="M261" si="986">N261-L261</f>
        <v>0</v>
      </c>
      <c r="N261" s="159">
        <f>V.!$Q260</f>
        <v>0</v>
      </c>
      <c r="O261" s="159">
        <f t="shared" ref="O261" si="987">P261-N261</f>
        <v>0</v>
      </c>
      <c r="P261" s="159">
        <f>VI.!$Q260</f>
        <v>0</v>
      </c>
      <c r="Q261" s="159">
        <f t="shared" ref="Q261" si="988">R261-P261</f>
        <v>0</v>
      </c>
      <c r="R261" s="159">
        <f>VII.!$Q260</f>
        <v>0</v>
      </c>
      <c r="S261" s="159">
        <f t="shared" ref="S261" si="989">T261-R261</f>
        <v>0</v>
      </c>
      <c r="T261" s="159">
        <f>VIII.!$Q260</f>
        <v>0</v>
      </c>
      <c r="U261" s="159">
        <f t="shared" ref="U261" si="990">V261-T261</f>
        <v>0</v>
      </c>
      <c r="V261" s="159">
        <f>IX.!$Q260</f>
        <v>0</v>
      </c>
      <c r="W261" s="159">
        <f t="shared" ref="W261" si="991">X261-V261</f>
        <v>0</v>
      </c>
      <c r="X261" s="159">
        <f>X.!$Q260</f>
        <v>0</v>
      </c>
      <c r="Y261" s="159">
        <f t="shared" ref="Y261" si="992">Z261-X261</f>
        <v>0</v>
      </c>
      <c r="Z261" s="159">
        <f>XI.!$Q260</f>
        <v>0</v>
      </c>
      <c r="AA261" s="159">
        <f>AB261-Z261</f>
        <v>0</v>
      </c>
      <c r="AB261" s="159">
        <f>XII.!$Q260</f>
        <v>0</v>
      </c>
    </row>
    <row r="262" spans="1:29" ht="13.8" customHeight="1" x14ac:dyDescent="0.3">
      <c r="A262" s="110"/>
      <c r="B262" s="111"/>
      <c r="C262" s="122"/>
      <c r="D262" s="169"/>
      <c r="E262" s="170"/>
      <c r="F262" s="171"/>
      <c r="G262" s="159"/>
      <c r="H262" s="168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</row>
    <row r="263" spans="1:29" x14ac:dyDescent="0.3">
      <c r="A263" s="110" t="s">
        <v>177</v>
      </c>
      <c r="B263" s="111"/>
      <c r="C263" s="122" t="str">
        <f>I.!C261</f>
        <v>Dotácia na žiakov základnej, špeciálnej základnej a mat. školy</v>
      </c>
      <c r="D263" s="169">
        <f>XII.!Q263</f>
        <v>70</v>
      </c>
      <c r="E263" s="170">
        <f>I.!Q261</f>
        <v>70</v>
      </c>
      <c r="F263" s="171">
        <f>I.!$Q262</f>
        <v>0</v>
      </c>
      <c r="G263" s="159">
        <f t="shared" ref="G263" si="993">H263-F263</f>
        <v>0</v>
      </c>
      <c r="H263" s="167">
        <f>II.!$Q264</f>
        <v>0</v>
      </c>
      <c r="I263" s="159">
        <f t="shared" ref="I263" si="994">J263-H263</f>
        <v>0</v>
      </c>
      <c r="J263" s="159">
        <f>III.!$Q264</f>
        <v>0</v>
      </c>
      <c r="K263" s="159">
        <f t="shared" ref="K263" si="995">L263-J263</f>
        <v>0</v>
      </c>
      <c r="L263" s="159">
        <f>IV.!$Q264</f>
        <v>0</v>
      </c>
      <c r="M263" s="159">
        <f t="shared" ref="M263" si="996">N263-L263</f>
        <v>0</v>
      </c>
      <c r="N263" s="159">
        <f>V.!$Q262</f>
        <v>0</v>
      </c>
      <c r="O263" s="159">
        <f t="shared" ref="O263" si="997">P263-N263</f>
        <v>0</v>
      </c>
      <c r="P263" s="159">
        <f>VI.!$Q262</f>
        <v>0</v>
      </c>
      <c r="Q263" s="159">
        <f t="shared" ref="Q263" si="998">R263-P263</f>
        <v>0</v>
      </c>
      <c r="R263" s="159">
        <f>VII.!$Q262</f>
        <v>0</v>
      </c>
      <c r="S263" s="159">
        <f t="shared" ref="S263" si="999">T263-R263</f>
        <v>0</v>
      </c>
      <c r="T263" s="159">
        <f>VIII.!$Q262</f>
        <v>0</v>
      </c>
      <c r="U263" s="159">
        <f t="shared" ref="U263" si="1000">V263-T263</f>
        <v>0</v>
      </c>
      <c r="V263" s="159">
        <f>IX.!$Q262</f>
        <v>0</v>
      </c>
      <c r="W263" s="159">
        <f t="shared" ref="W263" si="1001">X263-V263</f>
        <v>0</v>
      </c>
      <c r="X263" s="159">
        <f>X.!$Q262</f>
        <v>0</v>
      </c>
      <c r="Y263" s="159">
        <f t="shared" ref="Y263" si="1002">Z263-X263</f>
        <v>0</v>
      </c>
      <c r="Z263" s="159">
        <f>XI.!$Q262</f>
        <v>0</v>
      </c>
      <c r="AA263" s="159">
        <f>AB263-Z263</f>
        <v>0</v>
      </c>
      <c r="AB263" s="159">
        <f>XII.!$Q262</f>
        <v>0</v>
      </c>
    </row>
    <row r="264" spans="1:29" ht="13.8" customHeight="1" x14ac:dyDescent="0.3">
      <c r="A264" s="110"/>
      <c r="B264" s="111"/>
      <c r="C264" s="122"/>
      <c r="D264" s="169"/>
      <c r="E264" s="170"/>
      <c r="F264" s="171"/>
      <c r="G264" s="159"/>
      <c r="H264" s="168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</row>
    <row r="265" spans="1:29" ht="14.4" x14ac:dyDescent="0.3">
      <c r="A265" s="110" t="s">
        <v>179</v>
      </c>
      <c r="B265" s="111"/>
      <c r="C265" s="122" t="str">
        <f>I.!C263</f>
        <v>Príspevok pre novonarodené deti</v>
      </c>
      <c r="D265" s="169">
        <f>XII.!Q265</f>
        <v>4640</v>
      </c>
      <c r="E265" s="170">
        <f>I.!Q263</f>
        <v>4640</v>
      </c>
      <c r="F265" s="171">
        <f>I.!$Q264</f>
        <v>166</v>
      </c>
      <c r="G265" s="159">
        <f t="shared" ref="G265" si="1003">H265-F265</f>
        <v>1660</v>
      </c>
      <c r="H265" s="167">
        <f>II.!$Q266</f>
        <v>1826</v>
      </c>
      <c r="I265" s="159">
        <f t="shared" ref="I265" si="1004">J265-H265</f>
        <v>332</v>
      </c>
      <c r="J265" s="159">
        <f>III.!$Q266</f>
        <v>2158</v>
      </c>
      <c r="K265" s="159">
        <f t="shared" ref="K265" si="1005">L265-J265</f>
        <v>-2158</v>
      </c>
      <c r="L265" s="159">
        <f>IV.!$Q266</f>
        <v>0</v>
      </c>
      <c r="M265" s="159">
        <f t="shared" ref="M265" si="1006">N265-L265</f>
        <v>0</v>
      </c>
      <c r="N265" s="159">
        <f>V.!$Q264</f>
        <v>0</v>
      </c>
      <c r="O265" s="159">
        <f t="shared" ref="O265" si="1007">P265-N265</f>
        <v>0</v>
      </c>
      <c r="P265" s="159">
        <f>VI.!$Q264</f>
        <v>0</v>
      </c>
      <c r="Q265" s="159">
        <f t="shared" ref="Q265" si="1008">R265-P265</f>
        <v>0</v>
      </c>
      <c r="R265" s="159">
        <f>VII.!$Q264</f>
        <v>0</v>
      </c>
      <c r="S265" s="159">
        <f t="shared" ref="S265" si="1009">T265-R265</f>
        <v>0</v>
      </c>
      <c r="T265" s="159">
        <f>VIII.!$Q264</f>
        <v>0</v>
      </c>
      <c r="U265" s="159">
        <f t="shared" ref="U265" si="1010">V265-T265</f>
        <v>0</v>
      </c>
      <c r="V265" s="159">
        <f>IX.!$Q264</f>
        <v>0</v>
      </c>
      <c r="W265" s="159">
        <f t="shared" ref="W265" si="1011">X265-V265</f>
        <v>0</v>
      </c>
      <c r="X265" s="159">
        <f>X.!$Q264</f>
        <v>0</v>
      </c>
      <c r="Y265" s="159">
        <f t="shared" ref="Y265" si="1012">Z265-X265</f>
        <v>0</v>
      </c>
      <c r="Z265" s="159">
        <f>XI.!$Q264</f>
        <v>0</v>
      </c>
      <c r="AA265" s="159">
        <f>AB265-Z265</f>
        <v>0</v>
      </c>
      <c r="AB265" s="159">
        <f>XII.!$Q264</f>
        <v>0</v>
      </c>
      <c r="AC265" s="69"/>
    </row>
    <row r="266" spans="1:29" ht="14.4" customHeight="1" x14ac:dyDescent="0.3">
      <c r="A266" s="110"/>
      <c r="B266" s="111"/>
      <c r="C266" s="122"/>
      <c r="D266" s="169"/>
      <c r="E266" s="170"/>
      <c r="F266" s="171"/>
      <c r="G266" s="159"/>
      <c r="H266" s="168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69"/>
    </row>
    <row r="267" spans="1:29" x14ac:dyDescent="0.3">
      <c r="A267" s="110" t="s">
        <v>295</v>
      </c>
      <c r="B267" s="111"/>
      <c r="C267" s="122" t="str">
        <f>I.!C265</f>
        <v>Sociálny taxík</v>
      </c>
      <c r="D267" s="169">
        <f>XII.!Q267</f>
        <v>1162</v>
      </c>
      <c r="E267" s="170">
        <f>I.!Q265</f>
        <v>1162</v>
      </c>
      <c r="F267" s="171">
        <f>I.!$Q266</f>
        <v>62</v>
      </c>
      <c r="G267" s="159">
        <f t="shared" ref="G267" si="1013">H267-F267</f>
        <v>0</v>
      </c>
      <c r="H267" s="167">
        <f>II.!$Q268</f>
        <v>62</v>
      </c>
      <c r="I267" s="159">
        <f t="shared" ref="I267" si="1014">J267-H267</f>
        <v>0</v>
      </c>
      <c r="J267" s="159">
        <f>III.!$Q268</f>
        <v>62</v>
      </c>
      <c r="K267" s="159">
        <f t="shared" ref="K267" si="1015">L267-J267</f>
        <v>-62</v>
      </c>
      <c r="L267" s="159">
        <f>IV.!$Q268</f>
        <v>0</v>
      </c>
      <c r="M267" s="159">
        <f t="shared" ref="M267" si="1016">N267-L267</f>
        <v>0</v>
      </c>
      <c r="N267" s="159">
        <f>V.!$Q266</f>
        <v>0</v>
      </c>
      <c r="O267" s="159">
        <f t="shared" ref="O267" si="1017">P267-N267</f>
        <v>0</v>
      </c>
      <c r="P267" s="159">
        <f>VI.!$Q266</f>
        <v>0</v>
      </c>
      <c r="Q267" s="159">
        <f t="shared" ref="Q267" si="1018">R267-P267</f>
        <v>0</v>
      </c>
      <c r="R267" s="159">
        <f>VII.!$Q266</f>
        <v>0</v>
      </c>
      <c r="S267" s="159">
        <f t="shared" ref="S267" si="1019">T267-R267</f>
        <v>0</v>
      </c>
      <c r="T267" s="159">
        <f>VIII.!$Q266</f>
        <v>0</v>
      </c>
      <c r="U267" s="159">
        <f t="shared" ref="U267" si="1020">V267-T267</f>
        <v>0</v>
      </c>
      <c r="V267" s="159">
        <f>IX.!$Q266</f>
        <v>0</v>
      </c>
      <c r="W267" s="159">
        <f t="shared" ref="W267" si="1021">X267-V267</f>
        <v>0</v>
      </c>
      <c r="X267" s="159">
        <f>X.!$Q266</f>
        <v>0</v>
      </c>
      <c r="Y267" s="159">
        <f t="shared" ref="Y267" si="1022">Z267-X267</f>
        <v>0</v>
      </c>
      <c r="Z267" s="159">
        <f>XI.!$Q266</f>
        <v>0</v>
      </c>
      <c r="AA267" s="159">
        <f>AB267-Z267</f>
        <v>0</v>
      </c>
      <c r="AB267" s="159">
        <f>XII.!$Q266</f>
        <v>0</v>
      </c>
    </row>
    <row r="268" spans="1:29" ht="14.4" thickBot="1" x14ac:dyDescent="0.35">
      <c r="A268" s="120"/>
      <c r="B268" s="121"/>
      <c r="C268" s="123"/>
      <c r="D268" s="173"/>
      <c r="E268" s="217"/>
      <c r="F268" s="233"/>
      <c r="G268" s="209"/>
      <c r="H268" s="210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</row>
    <row r="269" spans="1:29" ht="14.4" thickBot="1" x14ac:dyDescent="0.35">
      <c r="D269" s="106"/>
      <c r="E269" s="10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9" ht="13.8" customHeight="1" x14ac:dyDescent="0.3">
      <c r="A270" s="112" t="s">
        <v>182</v>
      </c>
      <c r="B270" s="113"/>
      <c r="C270" s="116" t="s">
        <v>183</v>
      </c>
      <c r="D270" s="177">
        <f>SUM(D274:D287)</f>
        <v>147096</v>
      </c>
      <c r="E270" s="177">
        <f>SUM(E274:E287)</f>
        <v>147096</v>
      </c>
      <c r="F270" s="223">
        <f>I.!$Q269</f>
        <v>5157.2699999999995</v>
      </c>
      <c r="G270" s="187">
        <f t="shared" ref="G270" si="1023">H270-F270</f>
        <v>15402.82</v>
      </c>
      <c r="H270" s="189">
        <f>II.!$Q271</f>
        <v>20560.09</v>
      </c>
      <c r="I270" s="187">
        <f t="shared" ref="I270" si="1024">J270-H270</f>
        <v>5925.739999999998</v>
      </c>
      <c r="J270" s="187">
        <f>III.!$Q271</f>
        <v>26485.829999999998</v>
      </c>
      <c r="K270" s="187">
        <f t="shared" ref="K270" si="1025">L270-J270</f>
        <v>-26485.829999999998</v>
      </c>
      <c r="L270" s="187">
        <f>IV.!$Q271</f>
        <v>0</v>
      </c>
      <c r="M270" s="187">
        <f t="shared" ref="M270" si="1026">N270-L270</f>
        <v>0</v>
      </c>
      <c r="N270" s="187">
        <f>V.!$Q269</f>
        <v>0</v>
      </c>
      <c r="O270" s="187">
        <f t="shared" ref="O270" si="1027">P270-N270</f>
        <v>0</v>
      </c>
      <c r="P270" s="187">
        <f>VI.!$Q269</f>
        <v>0</v>
      </c>
      <c r="Q270" s="187">
        <f t="shared" ref="Q270" si="1028">R270-P270</f>
        <v>0</v>
      </c>
      <c r="R270" s="187">
        <f>VII.!$Q269</f>
        <v>0</v>
      </c>
      <c r="S270" s="187">
        <f t="shared" ref="S270" si="1029">T270-R270</f>
        <v>0</v>
      </c>
      <c r="T270" s="187">
        <f>VIII.!$Q269</f>
        <v>0</v>
      </c>
      <c r="U270" s="187">
        <f t="shared" ref="U270" si="1030">V270-T270</f>
        <v>0</v>
      </c>
      <c r="V270" s="187">
        <f>IX.!$Q269</f>
        <v>0</v>
      </c>
      <c r="W270" s="187">
        <f t="shared" ref="W270" si="1031">X270-V270</f>
        <v>0</v>
      </c>
      <c r="X270" s="187">
        <f>X.!$Q269</f>
        <v>0</v>
      </c>
      <c r="Y270" s="187">
        <f t="shared" ref="Y270" si="1032">Z270-X270</f>
        <v>0</v>
      </c>
      <c r="Z270" s="187">
        <f>XI.!$Q269</f>
        <v>0</v>
      </c>
      <c r="AA270" s="187">
        <f>AB270-Z270</f>
        <v>0</v>
      </c>
      <c r="AB270" s="187">
        <f>XII.!$Q269</f>
        <v>0</v>
      </c>
    </row>
    <row r="271" spans="1:29" ht="14.4" customHeight="1" thickBot="1" x14ac:dyDescent="0.35">
      <c r="A271" s="114"/>
      <c r="B271" s="115"/>
      <c r="C271" s="117"/>
      <c r="D271" s="178"/>
      <c r="E271" s="178"/>
      <c r="F271" s="224"/>
      <c r="G271" s="188"/>
      <c r="H271" s="190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</row>
    <row r="272" spans="1:29" ht="13.05" hidden="1" customHeight="1" x14ac:dyDescent="0.3">
      <c r="A272" s="124" t="s">
        <v>184</v>
      </c>
      <c r="B272" s="125"/>
      <c r="C272" s="128" t="str">
        <f>I.!C270</f>
        <v>Bytová problematika</v>
      </c>
      <c r="D272" s="165">
        <f>XII.!Q270</f>
        <v>147096</v>
      </c>
      <c r="E272" s="215">
        <f>I.!Q270</f>
        <v>0</v>
      </c>
      <c r="F272" s="232">
        <f>I.!$Q271</f>
        <v>0</v>
      </c>
      <c r="G272" s="168">
        <f t="shared" ref="G272" si="1033">H272-F272</f>
        <v>0</v>
      </c>
      <c r="H272" s="175">
        <f>II.!$Q273</f>
        <v>0</v>
      </c>
      <c r="I272" s="168">
        <f t="shared" ref="I272" si="1034">J272-H272</f>
        <v>0</v>
      </c>
      <c r="J272" s="168">
        <f>III.!$Q273</f>
        <v>0</v>
      </c>
      <c r="K272" s="168">
        <f t="shared" ref="K272" si="1035">L272-J272</f>
        <v>0</v>
      </c>
      <c r="L272" s="168">
        <f>IV.!$Q273</f>
        <v>0</v>
      </c>
      <c r="M272" s="168">
        <f t="shared" ref="M272" si="1036">N272-L272</f>
        <v>0</v>
      </c>
      <c r="N272" s="168">
        <f>V.!$Q271</f>
        <v>0</v>
      </c>
      <c r="O272" s="168">
        <f t="shared" ref="O272" si="1037">P272-N272</f>
        <v>0</v>
      </c>
      <c r="P272" s="168">
        <f>VI.!$Q271</f>
        <v>0</v>
      </c>
      <c r="Q272" s="168">
        <f t="shared" ref="Q272" si="1038">R272-P272</f>
        <v>0</v>
      </c>
      <c r="R272" s="168">
        <f>VII.!$Q271</f>
        <v>0</v>
      </c>
      <c r="S272" s="168">
        <f t="shared" ref="S272" si="1039">T272-R272</f>
        <v>0</v>
      </c>
      <c r="T272" s="168">
        <f>VIII.!$Q271</f>
        <v>0</v>
      </c>
      <c r="U272" s="168">
        <f t="shared" ref="U272" si="1040">V272-T272</f>
        <v>0</v>
      </c>
      <c r="V272" s="168">
        <f>IX.!$Q271</f>
        <v>0</v>
      </c>
      <c r="W272" s="168">
        <f t="shared" ref="W272" si="1041">X272-V272</f>
        <v>0</v>
      </c>
      <c r="X272" s="168">
        <f>X.!$Q271</f>
        <v>0</v>
      </c>
      <c r="Y272" s="168">
        <f t="shared" ref="Y272" si="1042">Z272-X272</f>
        <v>0</v>
      </c>
      <c r="Z272" s="168">
        <f>XI.!$Q271</f>
        <v>0</v>
      </c>
      <c r="AA272" s="168">
        <f>AB272-Z272</f>
        <v>0</v>
      </c>
      <c r="AB272" s="168">
        <f>XII.!$Q271</f>
        <v>0</v>
      </c>
    </row>
    <row r="273" spans="1:30" ht="13.05" hidden="1" customHeight="1" x14ac:dyDescent="0.3">
      <c r="A273" s="110"/>
      <c r="B273" s="111"/>
      <c r="C273" s="122"/>
      <c r="D273" s="169"/>
      <c r="E273" s="170"/>
      <c r="F273" s="171"/>
      <c r="G273" s="159"/>
      <c r="H273" s="168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</row>
    <row r="274" spans="1:30" x14ac:dyDescent="0.3">
      <c r="A274" s="110" t="s">
        <v>186</v>
      </c>
      <c r="B274" s="111"/>
      <c r="C274" s="122" t="str">
        <f>I.!C272</f>
        <v>Správa a evidencia bytov a nebytových priestorov</v>
      </c>
      <c r="D274" s="169">
        <f>XII.!Q274</f>
        <v>68200</v>
      </c>
      <c r="E274" s="170">
        <f>I.!Q272</f>
        <v>68200</v>
      </c>
      <c r="F274" s="171">
        <f>I.!$Q273</f>
        <v>99.26</v>
      </c>
      <c r="G274" s="159">
        <f t="shared" ref="G274" si="1043">H274-F274</f>
        <v>10344.81</v>
      </c>
      <c r="H274" s="167">
        <f>II.!$Q275</f>
        <v>10444.07</v>
      </c>
      <c r="I274" s="159">
        <f t="shared" ref="I274" si="1044">J274-H274</f>
        <v>867.72999999999956</v>
      </c>
      <c r="J274" s="159">
        <f>III.!$Q275</f>
        <v>11311.8</v>
      </c>
      <c r="K274" s="159">
        <f t="shared" ref="K274" si="1045">L274-J274</f>
        <v>-11311.8</v>
      </c>
      <c r="L274" s="159">
        <f>IV.!$Q275</f>
        <v>0</v>
      </c>
      <c r="M274" s="159">
        <f t="shared" ref="M274" si="1046">N274-L274</f>
        <v>0</v>
      </c>
      <c r="N274" s="159">
        <f>V.!$Q273</f>
        <v>0</v>
      </c>
      <c r="O274" s="159">
        <f t="shared" ref="O274" si="1047">P274-N274</f>
        <v>0</v>
      </c>
      <c r="P274" s="159">
        <f>VI.!$Q273</f>
        <v>0</v>
      </c>
      <c r="Q274" s="159">
        <f t="shared" ref="Q274" si="1048">R274-P274</f>
        <v>0</v>
      </c>
      <c r="R274" s="159">
        <f>VII.!$Q273</f>
        <v>0</v>
      </c>
      <c r="S274" s="159">
        <f t="shared" ref="S274" si="1049">T274-R274</f>
        <v>0</v>
      </c>
      <c r="T274" s="159">
        <f>VIII.!$Q273</f>
        <v>0</v>
      </c>
      <c r="U274" s="159">
        <f t="shared" ref="U274" si="1050">V274-T274</f>
        <v>0</v>
      </c>
      <c r="V274" s="159">
        <f>IX.!$Q273</f>
        <v>0</v>
      </c>
      <c r="W274" s="159">
        <f t="shared" ref="W274" si="1051">X274-V274</f>
        <v>0</v>
      </c>
      <c r="X274" s="159">
        <f>X.!$Q273</f>
        <v>0</v>
      </c>
      <c r="Y274" s="159">
        <f t="shared" ref="Y274" si="1052">Z274-X274</f>
        <v>0</v>
      </c>
      <c r="Z274" s="159">
        <f>XI.!$Q273</f>
        <v>0</v>
      </c>
      <c r="AA274" s="159">
        <f>AB274-Z274</f>
        <v>0</v>
      </c>
      <c r="AB274" s="159">
        <f>XII.!$Q273</f>
        <v>0</v>
      </c>
    </row>
    <row r="275" spans="1:30" x14ac:dyDescent="0.3">
      <c r="A275" s="110"/>
      <c r="B275" s="111"/>
      <c r="C275" s="122"/>
      <c r="D275" s="169"/>
      <c r="E275" s="170"/>
      <c r="F275" s="171"/>
      <c r="G275" s="159"/>
      <c r="H275" s="168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</row>
    <row r="276" spans="1:30" ht="13.8" hidden="1" customHeight="1" x14ac:dyDescent="0.3">
      <c r="A276" s="110" t="s">
        <v>188</v>
      </c>
      <c r="B276" s="111"/>
      <c r="C276" s="122" t="str">
        <f>I.!C274</f>
        <v>Tepelné hospodárstvo - transakcie verejného dlhu - splácanie úverov</v>
      </c>
      <c r="D276" s="169">
        <f>XII.!Q276</f>
        <v>0</v>
      </c>
      <c r="E276" s="170">
        <f>I.!Q274</f>
        <v>0</v>
      </c>
      <c r="F276" s="171">
        <f>I.!$Q275</f>
        <v>0</v>
      </c>
      <c r="G276" s="159">
        <f t="shared" ref="G276" si="1053">H276-F276</f>
        <v>0</v>
      </c>
      <c r="H276" s="167">
        <f>II.!$Q277</f>
        <v>0</v>
      </c>
      <c r="I276" s="159">
        <f t="shared" ref="I276" si="1054">J276-H276</f>
        <v>0</v>
      </c>
      <c r="J276" s="159">
        <f>III.!$Q277</f>
        <v>0</v>
      </c>
      <c r="K276" s="159">
        <f t="shared" ref="K276" si="1055">L276-J276</f>
        <v>0</v>
      </c>
      <c r="L276" s="159">
        <f>IV.!$Q277</f>
        <v>0</v>
      </c>
      <c r="M276" s="159">
        <f t="shared" ref="M276" si="1056">N276-L276</f>
        <v>0</v>
      </c>
      <c r="N276" s="159">
        <f>V.!$Q275</f>
        <v>0</v>
      </c>
      <c r="O276" s="159">
        <f t="shared" ref="O276" si="1057">P276-N276</f>
        <v>0</v>
      </c>
      <c r="P276" s="159">
        <f>VI.!$Q275</f>
        <v>0</v>
      </c>
      <c r="Q276" s="159">
        <f t="shared" ref="Q276" si="1058">R276-P276</f>
        <v>0</v>
      </c>
      <c r="R276" s="159">
        <f>VII.!$Q275</f>
        <v>0</v>
      </c>
      <c r="S276" s="159">
        <f t="shared" ref="S276" si="1059">T276-R276</f>
        <v>0</v>
      </c>
      <c r="T276" s="159">
        <f>VIII.!$Q275</f>
        <v>0</v>
      </c>
      <c r="U276" s="159">
        <f t="shared" ref="U276" si="1060">V276-T276</f>
        <v>0</v>
      </c>
      <c r="V276" s="159">
        <f>IX.!$Q275</f>
        <v>0</v>
      </c>
      <c r="W276" s="159">
        <f t="shared" ref="W276" si="1061">X276-V276</f>
        <v>0</v>
      </c>
      <c r="X276" s="159">
        <f>X.!$Q275</f>
        <v>0</v>
      </c>
      <c r="Y276" s="159">
        <f t="shared" ref="Y276" si="1062">Z276-X276</f>
        <v>0</v>
      </c>
      <c r="Z276" s="159">
        <f>XI.!$Q275</f>
        <v>0</v>
      </c>
      <c r="AA276" s="159">
        <f>AB276-Z276</f>
        <v>0</v>
      </c>
      <c r="AB276" s="159">
        <f>XII.!$Q275</f>
        <v>0</v>
      </c>
    </row>
    <row r="277" spans="1:30" ht="14.4" hidden="1" customHeight="1" x14ac:dyDescent="0.3">
      <c r="A277" s="110"/>
      <c r="B277" s="111"/>
      <c r="C277" s="122"/>
      <c r="D277" s="169"/>
      <c r="E277" s="170"/>
      <c r="F277" s="171"/>
      <c r="G277" s="159"/>
      <c r="H277" s="168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</row>
    <row r="278" spans="1:30" s="78" customFormat="1" x14ac:dyDescent="0.3">
      <c r="A278" s="110" t="s">
        <v>188</v>
      </c>
      <c r="B278" s="111"/>
      <c r="C278" s="122" t="str">
        <f>I.!C276</f>
        <v>Tepelné hospodárstvo - rekonštrukcia</v>
      </c>
      <c r="D278" s="169">
        <f>XII.!Q278</f>
        <v>10000</v>
      </c>
      <c r="E278" s="170">
        <f>I.!Q276</f>
        <v>10000</v>
      </c>
      <c r="F278" s="171">
        <f>I.!$Q277</f>
        <v>0</v>
      </c>
      <c r="G278" s="159">
        <f t="shared" ref="G278" si="1063">H278-F278</f>
        <v>0</v>
      </c>
      <c r="H278" s="167">
        <f>II.!$Q279</f>
        <v>0</v>
      </c>
      <c r="I278" s="159">
        <f t="shared" ref="I278" si="1064">J278-H278</f>
        <v>0</v>
      </c>
      <c r="J278" s="159">
        <f>III.!$Q279</f>
        <v>0</v>
      </c>
      <c r="K278" s="159">
        <f t="shared" ref="K278" si="1065">L278-J278</f>
        <v>0</v>
      </c>
      <c r="L278" s="159">
        <f>IV.!$Q279</f>
        <v>0</v>
      </c>
      <c r="M278" s="159">
        <f t="shared" ref="M278" si="1066">N278-L278</f>
        <v>0</v>
      </c>
      <c r="N278" s="159">
        <f>V.!$Q277</f>
        <v>0</v>
      </c>
      <c r="O278" s="159">
        <f t="shared" ref="O278" si="1067">P278-N278</f>
        <v>0</v>
      </c>
      <c r="P278" s="159">
        <f>VI.!$Q277</f>
        <v>0</v>
      </c>
      <c r="Q278" s="159">
        <f t="shared" ref="Q278" si="1068">R278-P278</f>
        <v>0</v>
      </c>
      <c r="R278" s="159">
        <f>VII.!$Q277</f>
        <v>0</v>
      </c>
      <c r="S278" s="159">
        <f t="shared" ref="S278" si="1069">T278-R278</f>
        <v>0</v>
      </c>
      <c r="T278" s="159">
        <f>VIII.!$Q277</f>
        <v>0</v>
      </c>
      <c r="U278" s="159">
        <f t="shared" ref="U278" si="1070">V278-T278</f>
        <v>0</v>
      </c>
      <c r="V278" s="159">
        <f>IX.!$Q277</f>
        <v>0</v>
      </c>
      <c r="W278" s="159">
        <f t="shared" ref="W278" si="1071">X278-V278</f>
        <v>0</v>
      </c>
      <c r="X278" s="159">
        <f>X.!$Q277</f>
        <v>0</v>
      </c>
      <c r="Y278" s="159">
        <f t="shared" ref="Y278" si="1072">Z278-X278</f>
        <v>0</v>
      </c>
      <c r="Z278" s="159">
        <f>XI.!$Q277</f>
        <v>0</v>
      </c>
      <c r="AA278" s="159">
        <f>AB278-Z278</f>
        <v>0</v>
      </c>
      <c r="AB278" s="159">
        <f>XII.!$Q277</f>
        <v>0</v>
      </c>
    </row>
    <row r="279" spans="1:30" ht="13.8" customHeight="1" x14ac:dyDescent="0.3">
      <c r="A279" s="110"/>
      <c r="B279" s="111"/>
      <c r="C279" s="122"/>
      <c r="D279" s="169"/>
      <c r="E279" s="170"/>
      <c r="F279" s="171"/>
      <c r="G279" s="159"/>
      <c r="H279" s="168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</row>
    <row r="280" spans="1:30" ht="14.4" customHeight="1" x14ac:dyDescent="0.3">
      <c r="A280" s="110" t="s">
        <v>189</v>
      </c>
      <c r="B280" s="111"/>
      <c r="C280" s="122" t="str">
        <f>I.!C278</f>
        <v>Televízny káblový rozvod</v>
      </c>
      <c r="D280" s="169">
        <f>XII.!Q280</f>
        <v>8200</v>
      </c>
      <c r="E280" s="170">
        <f>I.!Q278</f>
        <v>8200</v>
      </c>
      <c r="F280" s="171">
        <f>I.!$Q279</f>
        <v>0</v>
      </c>
      <c r="G280" s="159">
        <f t="shared" ref="G280" si="1073">H280-F280</f>
        <v>0</v>
      </c>
      <c r="H280" s="167">
        <f>II.!$Q281</f>
        <v>0</v>
      </c>
      <c r="I280" s="159">
        <f t="shared" ref="I280" si="1074">J280-H280</f>
        <v>0</v>
      </c>
      <c r="J280" s="159">
        <f>III.!$Q281</f>
        <v>0</v>
      </c>
      <c r="K280" s="159">
        <f t="shared" ref="K280" si="1075">L280-J280</f>
        <v>0</v>
      </c>
      <c r="L280" s="159">
        <f>IV.!$Q281</f>
        <v>0</v>
      </c>
      <c r="M280" s="159">
        <f t="shared" ref="M280" si="1076">N280-L280</f>
        <v>0</v>
      </c>
      <c r="N280" s="159">
        <f>V.!$Q279</f>
        <v>0</v>
      </c>
      <c r="O280" s="159">
        <f t="shared" ref="O280" si="1077">P280-N280</f>
        <v>0</v>
      </c>
      <c r="P280" s="159">
        <f>VI.!$Q279</f>
        <v>0</v>
      </c>
      <c r="Q280" s="159">
        <f t="shared" ref="Q280" si="1078">R280-P280</f>
        <v>0</v>
      </c>
      <c r="R280" s="159">
        <f>VII.!$Q279</f>
        <v>0</v>
      </c>
      <c r="S280" s="159">
        <f t="shared" ref="S280" si="1079">T280-R280</f>
        <v>0</v>
      </c>
      <c r="T280" s="159">
        <f>VIII.!$Q279</f>
        <v>0</v>
      </c>
      <c r="U280" s="159">
        <f t="shared" ref="U280" si="1080">V280-T280</f>
        <v>0</v>
      </c>
      <c r="V280" s="159">
        <f>IX.!$Q279</f>
        <v>0</v>
      </c>
      <c r="W280" s="159">
        <f t="shared" ref="W280" si="1081">X280-V280</f>
        <v>0</v>
      </c>
      <c r="X280" s="159">
        <f>X.!$Q279</f>
        <v>0</v>
      </c>
      <c r="Y280" s="159">
        <f t="shared" ref="Y280" si="1082">Z280-X280</f>
        <v>0</v>
      </c>
      <c r="Z280" s="159">
        <f>XI.!$Q279</f>
        <v>0</v>
      </c>
      <c r="AA280" s="159">
        <f>AB280-Z280</f>
        <v>0</v>
      </c>
      <c r="AB280" s="159">
        <f>XII.!$Q279</f>
        <v>0</v>
      </c>
    </row>
    <row r="281" spans="1:30" ht="12.75" customHeight="1" x14ac:dyDescent="0.3">
      <c r="A281" s="110"/>
      <c r="B281" s="111"/>
      <c r="C281" s="122"/>
      <c r="D281" s="169"/>
      <c r="E281" s="170"/>
      <c r="F281" s="171"/>
      <c r="G281" s="159"/>
      <c r="H281" s="168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</row>
    <row r="282" spans="1:30" x14ac:dyDescent="0.3">
      <c r="A282" s="110" t="s">
        <v>191</v>
      </c>
      <c r="B282" s="111"/>
      <c r="C282" s="122" t="str">
        <f>I.!C280</f>
        <v>Výstavba bytov SFRB úroky z úverov</v>
      </c>
      <c r="D282" s="169">
        <f>XII.!Q282</f>
        <v>18596</v>
      </c>
      <c r="E282" s="170">
        <f>I.!Q280</f>
        <v>18596</v>
      </c>
      <c r="F282" s="171">
        <f>I.!$Q281</f>
        <v>1549.6899999999998</v>
      </c>
      <c r="G282" s="159">
        <f t="shared" ref="G282" si="1083">H282-F282</f>
        <v>1549.6900000000003</v>
      </c>
      <c r="H282" s="167">
        <f>II.!$Q283</f>
        <v>3099.38</v>
      </c>
      <c r="I282" s="159">
        <f t="shared" ref="I282" si="1084">J282-H282</f>
        <v>1549.6899999999996</v>
      </c>
      <c r="J282" s="159">
        <f>III.!$Q283</f>
        <v>4649.07</v>
      </c>
      <c r="K282" s="159">
        <f t="shared" ref="K282" si="1085">L282-J282</f>
        <v>-4649.07</v>
      </c>
      <c r="L282" s="159">
        <f>IV.!$Q283</f>
        <v>0</v>
      </c>
      <c r="M282" s="159">
        <f t="shared" ref="M282" si="1086">N282-L282</f>
        <v>0</v>
      </c>
      <c r="N282" s="159">
        <f>V.!$Q281</f>
        <v>0</v>
      </c>
      <c r="O282" s="159">
        <f t="shared" ref="O282" si="1087">P282-N282</f>
        <v>0</v>
      </c>
      <c r="P282" s="159">
        <f>VI.!$Q281</f>
        <v>0</v>
      </c>
      <c r="Q282" s="159">
        <f t="shared" ref="Q282" si="1088">R282-P282</f>
        <v>0</v>
      </c>
      <c r="R282" s="159">
        <f>VII.!$Q281</f>
        <v>0</v>
      </c>
      <c r="S282" s="159">
        <f t="shared" ref="S282" si="1089">T282-R282</f>
        <v>0</v>
      </c>
      <c r="T282" s="159">
        <f>VIII.!$Q281</f>
        <v>0</v>
      </c>
      <c r="U282" s="159">
        <f t="shared" ref="U282" si="1090">V282-T282</f>
        <v>0</v>
      </c>
      <c r="V282" s="159">
        <f>IX.!$Q281</f>
        <v>0</v>
      </c>
      <c r="W282" s="159">
        <f t="shared" ref="W282" si="1091">X282-V282</f>
        <v>0</v>
      </c>
      <c r="X282" s="159">
        <f>X.!$Q281</f>
        <v>0</v>
      </c>
      <c r="Y282" s="159">
        <f t="shared" ref="Y282" si="1092">Z282-X282</f>
        <v>0</v>
      </c>
      <c r="Z282" s="159">
        <f>XI.!$Q281</f>
        <v>0</v>
      </c>
      <c r="AA282" s="159">
        <f>AB282-Z282</f>
        <v>0</v>
      </c>
      <c r="AB282" s="159">
        <f>XII.!$Q281</f>
        <v>0</v>
      </c>
    </row>
    <row r="283" spans="1:30" ht="12.75" customHeight="1" x14ac:dyDescent="0.3">
      <c r="A283" s="110"/>
      <c r="B283" s="111"/>
      <c r="C283" s="122"/>
      <c r="D283" s="169"/>
      <c r="E283" s="170"/>
      <c r="F283" s="171"/>
      <c r="G283" s="159"/>
      <c r="H283" s="168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</row>
    <row r="284" spans="1:30" x14ac:dyDescent="0.3">
      <c r="A284" s="110" t="s">
        <v>191</v>
      </c>
      <c r="B284" s="111"/>
      <c r="C284" s="145" t="str">
        <f>I.!C282</f>
        <v>Výstavba bytov uver. č. 2 SFRB</v>
      </c>
      <c r="D284" s="169">
        <f>XII.!Q284</f>
        <v>20783</v>
      </c>
      <c r="E284" s="170">
        <f>I.!Q282</f>
        <v>20783</v>
      </c>
      <c r="F284" s="171">
        <f>I.!$Q283</f>
        <v>1731.9</v>
      </c>
      <c r="G284" s="159">
        <f t="shared" ref="G284" si="1093">H284-F284</f>
        <v>1731.9</v>
      </c>
      <c r="H284" s="167">
        <f>II.!$Q285</f>
        <v>3463.8</v>
      </c>
      <c r="I284" s="159">
        <f t="shared" ref="I284" si="1094">J284-H284</f>
        <v>1731.8999999999996</v>
      </c>
      <c r="J284" s="159">
        <f>III.!$Q285</f>
        <v>5195.7</v>
      </c>
      <c r="K284" s="159">
        <f t="shared" ref="K284" si="1095">L284-J284</f>
        <v>-5195.7</v>
      </c>
      <c r="L284" s="159">
        <f>IV.!$Q285</f>
        <v>0</v>
      </c>
      <c r="M284" s="159">
        <f t="shared" ref="M284" si="1096">N284-L284</f>
        <v>0</v>
      </c>
      <c r="N284" s="159">
        <f>V.!$Q283</f>
        <v>0</v>
      </c>
      <c r="O284" s="159">
        <f t="shared" ref="O284" si="1097">P284-N284</f>
        <v>0</v>
      </c>
      <c r="P284" s="159">
        <f>VI.!$Q283</f>
        <v>0</v>
      </c>
      <c r="Q284" s="159">
        <f t="shared" ref="Q284" si="1098">R284-P284</f>
        <v>0</v>
      </c>
      <c r="R284" s="159">
        <f>VII.!$Q283</f>
        <v>0</v>
      </c>
      <c r="S284" s="159">
        <f t="shared" ref="S284" si="1099">T284-R284</f>
        <v>0</v>
      </c>
      <c r="T284" s="159">
        <f>VIII.!$Q283</f>
        <v>0</v>
      </c>
      <c r="U284" s="159">
        <f t="shared" ref="U284" si="1100">V284-T284</f>
        <v>0</v>
      </c>
      <c r="V284" s="159">
        <f>IX.!$Q283</f>
        <v>0</v>
      </c>
      <c r="W284" s="159">
        <f t="shared" ref="W284" si="1101">X284-V284</f>
        <v>0</v>
      </c>
      <c r="X284" s="159">
        <f>X.!$Q283</f>
        <v>0</v>
      </c>
      <c r="Y284" s="159">
        <f t="shared" ref="Y284" si="1102">Z284-X284</f>
        <v>0</v>
      </c>
      <c r="Z284" s="159">
        <f>XI.!$Q283</f>
        <v>0</v>
      </c>
      <c r="AA284" s="159">
        <f>AB284-Z284</f>
        <v>0</v>
      </c>
      <c r="AB284" s="159">
        <f>XII.!$Q283</f>
        <v>0</v>
      </c>
    </row>
    <row r="285" spans="1:30" ht="12.75" customHeight="1" x14ac:dyDescent="0.3">
      <c r="A285" s="110"/>
      <c r="B285" s="111"/>
      <c r="C285" s="128"/>
      <c r="D285" s="169"/>
      <c r="E285" s="170"/>
      <c r="F285" s="171"/>
      <c r="G285" s="159"/>
      <c r="H285" s="168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</row>
    <row r="286" spans="1:30" x14ac:dyDescent="0.3">
      <c r="A286" s="110" t="s">
        <v>191</v>
      </c>
      <c r="B286" s="111"/>
      <c r="C286" s="145" t="str">
        <f>I.!C284</f>
        <v>Výstavba bytov uver. č. 3 SFRB</v>
      </c>
      <c r="D286" s="169">
        <f>XII.!Q286</f>
        <v>21317</v>
      </c>
      <c r="E286" s="170">
        <f>I.!Q284</f>
        <v>21317</v>
      </c>
      <c r="F286" s="171">
        <f>I.!$Q285</f>
        <v>1776.42</v>
      </c>
      <c r="G286" s="159">
        <f t="shared" ref="G286" si="1103">H286-F286</f>
        <v>1776.42</v>
      </c>
      <c r="H286" s="167">
        <f>II.!$Q287</f>
        <v>3552.84</v>
      </c>
      <c r="I286" s="159">
        <f t="shared" ref="I286" si="1104">J286-H286</f>
        <v>1776.42</v>
      </c>
      <c r="J286" s="159">
        <f>III.!$Q287</f>
        <v>5329.26</v>
      </c>
      <c r="K286" s="159">
        <f t="shared" ref="K286" si="1105">L286-J286</f>
        <v>-5329.26</v>
      </c>
      <c r="L286" s="159">
        <f>IV.!$Q287</f>
        <v>0</v>
      </c>
      <c r="M286" s="159">
        <f t="shared" ref="M286" si="1106">N286-L286</f>
        <v>0</v>
      </c>
      <c r="N286" s="159">
        <f>V.!$Q285</f>
        <v>0</v>
      </c>
      <c r="O286" s="159">
        <f t="shared" ref="O286" si="1107">P286-N286</f>
        <v>0</v>
      </c>
      <c r="P286" s="159">
        <f>VI.!$Q285</f>
        <v>0</v>
      </c>
      <c r="Q286" s="159">
        <f t="shared" ref="Q286" si="1108">R286-P286</f>
        <v>0</v>
      </c>
      <c r="R286" s="159">
        <f>VII.!$Q285</f>
        <v>0</v>
      </c>
      <c r="S286" s="159">
        <f t="shared" ref="S286" si="1109">T286-R286</f>
        <v>0</v>
      </c>
      <c r="T286" s="159">
        <f>VIII.!$Q285</f>
        <v>0</v>
      </c>
      <c r="U286" s="159">
        <f t="shared" ref="U286" si="1110">V286-T286</f>
        <v>0</v>
      </c>
      <c r="V286" s="159">
        <f>IX.!$Q285</f>
        <v>0</v>
      </c>
      <c r="W286" s="159">
        <f t="shared" ref="W286" si="1111">X286-V286</f>
        <v>0</v>
      </c>
      <c r="X286" s="159">
        <f>X.!$Q285</f>
        <v>0</v>
      </c>
      <c r="Y286" s="159">
        <f t="shared" ref="Y286" si="1112">Z286-X286</f>
        <v>0</v>
      </c>
      <c r="Z286" s="159">
        <f>XI.!$Q285</f>
        <v>0</v>
      </c>
      <c r="AA286" s="159">
        <f>AB286-Z286</f>
        <v>0</v>
      </c>
      <c r="AB286" s="159">
        <f>XII.!$Q285</f>
        <v>0</v>
      </c>
    </row>
    <row r="287" spans="1:30" x14ac:dyDescent="0.3">
      <c r="A287" s="110"/>
      <c r="B287" s="111"/>
      <c r="C287" s="128"/>
      <c r="D287" s="169"/>
      <c r="E287" s="170"/>
      <c r="F287" s="171"/>
      <c r="G287" s="159"/>
      <c r="H287" s="168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</row>
    <row r="288" spans="1:30" ht="14.55" hidden="1" customHeight="1" x14ac:dyDescent="0.3">
      <c r="A288" s="110" t="s">
        <v>191</v>
      </c>
      <c r="B288" s="111"/>
      <c r="C288" s="122" t="str">
        <f>I.!C286</f>
        <v>Výstavba bytov SFRB manipul. poplatky, splácanie istiny</v>
      </c>
      <c r="D288" s="169">
        <f>XII.!Q286</f>
        <v>21317</v>
      </c>
      <c r="E288" s="170">
        <f>I.!Q286</f>
        <v>0</v>
      </c>
      <c r="F288" s="171">
        <f>I.!$Q287</f>
        <v>0</v>
      </c>
      <c r="G288" s="159">
        <f t="shared" ref="G288" si="1113">H288-F288</f>
        <v>0</v>
      </c>
      <c r="H288" s="167">
        <f>II.!$Q289</f>
        <v>0</v>
      </c>
      <c r="I288" s="159">
        <f t="shared" ref="I288" si="1114">J288-H288</f>
        <v>5329.26</v>
      </c>
      <c r="J288" s="159">
        <f>III.!$Q287</f>
        <v>5329.26</v>
      </c>
      <c r="K288" s="159">
        <f t="shared" ref="K288" si="1115">L288-J288</f>
        <v>-5329.26</v>
      </c>
      <c r="L288" s="159">
        <f>IV.!$Q289</f>
        <v>0</v>
      </c>
      <c r="M288" s="159">
        <f t="shared" ref="M288" si="1116">N288-L288</f>
        <v>0</v>
      </c>
      <c r="N288" s="159">
        <f>V.!$Q287</f>
        <v>0</v>
      </c>
      <c r="O288" s="159">
        <f t="shared" ref="O288" si="1117">P288-N288</f>
        <v>0</v>
      </c>
      <c r="P288" s="159">
        <f>VI.!$Q287</f>
        <v>0</v>
      </c>
      <c r="Q288" s="159">
        <f t="shared" ref="Q288" si="1118">R288-P288</f>
        <v>0</v>
      </c>
      <c r="R288" s="159">
        <f>VII.!$Q287</f>
        <v>0</v>
      </c>
      <c r="S288" s="159">
        <f t="shared" ref="S288" si="1119">T288-R288</f>
        <v>0</v>
      </c>
      <c r="T288" s="159">
        <f>VIII.!$Q287</f>
        <v>0</v>
      </c>
      <c r="U288" s="159">
        <f t="shared" ref="U288" si="1120">V288-T288</f>
        <v>0</v>
      </c>
      <c r="V288" s="159">
        <f>IX.!$Q287</f>
        <v>0</v>
      </c>
      <c r="W288" s="159">
        <f t="shared" ref="W288" si="1121">X288-V288</f>
        <v>0</v>
      </c>
      <c r="X288" s="159">
        <f>X.!$Q287</f>
        <v>0</v>
      </c>
      <c r="Y288" s="159">
        <f t="shared" ref="Y288" si="1122">Z288-X288</f>
        <v>0</v>
      </c>
      <c r="Z288" s="159">
        <f>XI.!$Q287</f>
        <v>0</v>
      </c>
      <c r="AA288" s="159">
        <f>AB288-Z288</f>
        <v>0</v>
      </c>
      <c r="AB288" s="159">
        <f>XII.!$Q287</f>
        <v>0</v>
      </c>
      <c r="AC288" s="69"/>
      <c r="AD288" s="69"/>
    </row>
    <row r="289" spans="1:30" ht="15" hidden="1" customHeight="1" thickBot="1" x14ac:dyDescent="0.35">
      <c r="A289" s="120"/>
      <c r="B289" s="121"/>
      <c r="C289" s="123"/>
      <c r="D289" s="173"/>
      <c r="E289" s="217"/>
      <c r="F289" s="233"/>
      <c r="G289" s="209"/>
      <c r="H289" s="210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69"/>
      <c r="AD289" s="69"/>
    </row>
    <row r="290" spans="1:30" ht="14.4" thickBot="1" x14ac:dyDescent="0.35">
      <c r="D290" s="106"/>
      <c r="E290" s="10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30" ht="13.8" customHeight="1" x14ac:dyDescent="0.3">
      <c r="A291" s="112" t="s">
        <v>196</v>
      </c>
      <c r="B291" s="113"/>
      <c r="C291" s="116" t="s">
        <v>197</v>
      </c>
      <c r="D291" s="177">
        <f>SUM(D293:D299)+D319+D321+D323+D347+D349</f>
        <v>651685</v>
      </c>
      <c r="E291" s="177">
        <f>SUM(E293:E299)+E319+E321+E323+E347+E349</f>
        <v>651685</v>
      </c>
      <c r="F291" s="228">
        <f>I.!$Q290</f>
        <v>54384.44</v>
      </c>
      <c r="G291" s="187">
        <f t="shared" ref="G291" si="1123">H291-F291</f>
        <v>41039.81</v>
      </c>
      <c r="H291" s="189">
        <f>II.!$Q292</f>
        <v>95424.25</v>
      </c>
      <c r="I291" s="187">
        <f t="shared" ref="I291" si="1124">J291-H291</f>
        <v>46789.97000000003</v>
      </c>
      <c r="J291" s="187">
        <f>III.!$Q292</f>
        <v>142214.22000000003</v>
      </c>
      <c r="K291" s="187">
        <f t="shared" ref="K291" si="1125">L291-J291</f>
        <v>-142214.22000000003</v>
      </c>
      <c r="L291" s="187">
        <f>IV.!$Q292</f>
        <v>0</v>
      </c>
      <c r="M291" s="187">
        <f t="shared" ref="M291" si="1126">N291-L291</f>
        <v>0</v>
      </c>
      <c r="N291" s="187">
        <f>V.!$Q290</f>
        <v>0</v>
      </c>
      <c r="O291" s="187">
        <f t="shared" ref="O291" si="1127">P291-N291</f>
        <v>0</v>
      </c>
      <c r="P291" s="187">
        <f>VI.!$Q290</f>
        <v>0</v>
      </c>
      <c r="Q291" s="187">
        <f t="shared" ref="Q291" si="1128">R291-P291</f>
        <v>0</v>
      </c>
      <c r="R291" s="187">
        <f>VII.!$Q290</f>
        <v>0</v>
      </c>
      <c r="S291" s="187">
        <f t="shared" ref="S291" si="1129">T291-R291</f>
        <v>0</v>
      </c>
      <c r="T291" s="187">
        <f>VIII.!$Q290</f>
        <v>0</v>
      </c>
      <c r="U291" s="187">
        <f t="shared" ref="U291" si="1130">V291-T291</f>
        <v>0</v>
      </c>
      <c r="V291" s="187">
        <f>IX.!$Q290</f>
        <v>0</v>
      </c>
      <c r="W291" s="187">
        <f t="shared" ref="W291" si="1131">X291-V291</f>
        <v>0</v>
      </c>
      <c r="X291" s="187">
        <f>X.!$Q290</f>
        <v>0</v>
      </c>
      <c r="Y291" s="187">
        <f t="shared" ref="Y291" si="1132">Z291-X291</f>
        <v>0</v>
      </c>
      <c r="Z291" s="187">
        <f>XI.!$Q290</f>
        <v>0</v>
      </c>
      <c r="AA291" s="187">
        <f>AB291-Z291</f>
        <v>0</v>
      </c>
      <c r="AB291" s="187">
        <f>XII.!$Q290</f>
        <v>0</v>
      </c>
    </row>
    <row r="292" spans="1:30" ht="14.4" customHeight="1" thickBot="1" x14ac:dyDescent="0.35">
      <c r="A292" s="114"/>
      <c r="B292" s="115"/>
      <c r="C292" s="117"/>
      <c r="D292" s="178"/>
      <c r="E292" s="178"/>
      <c r="F292" s="229"/>
      <c r="G292" s="188"/>
      <c r="H292" s="190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88"/>
      <c r="AB292" s="188"/>
    </row>
    <row r="293" spans="1:30" ht="12.75" customHeight="1" x14ac:dyDescent="0.3">
      <c r="A293" s="124" t="s">
        <v>198</v>
      </c>
      <c r="B293" s="125"/>
      <c r="C293" s="128" t="str">
        <f>I.!C291</f>
        <v>Administratíva - základne platy a príplatky</v>
      </c>
      <c r="D293" s="165">
        <f>XII.!Q293</f>
        <v>514489</v>
      </c>
      <c r="E293" s="215">
        <f>I.!Q291</f>
        <v>514489</v>
      </c>
      <c r="F293" s="232">
        <f>I.!$Q292</f>
        <v>33942.06</v>
      </c>
      <c r="G293" s="168">
        <f t="shared" ref="G293" si="1133">H293-F293</f>
        <v>37742.22</v>
      </c>
      <c r="H293" s="175">
        <f>II.!$Q294</f>
        <v>71684.28</v>
      </c>
      <c r="I293" s="168">
        <f t="shared" ref="I293" si="1134">J293-H293</f>
        <v>37836.48000000001</v>
      </c>
      <c r="J293" s="168">
        <f>III.!$Q294</f>
        <v>109520.76000000001</v>
      </c>
      <c r="K293" s="168">
        <f t="shared" ref="K293" si="1135">L293-J293</f>
        <v>-109520.76000000001</v>
      </c>
      <c r="L293" s="168">
        <f>IV.!$Q294</f>
        <v>0</v>
      </c>
      <c r="M293" s="168">
        <f t="shared" ref="M293" si="1136">N293-L293</f>
        <v>0</v>
      </c>
      <c r="N293" s="168">
        <f>V.!$Q292</f>
        <v>0</v>
      </c>
      <c r="O293" s="168">
        <f t="shared" ref="O293" si="1137">P293-N293</f>
        <v>0</v>
      </c>
      <c r="P293" s="168">
        <f>VI.!$Q292</f>
        <v>0</v>
      </c>
      <c r="Q293" s="168">
        <f t="shared" ref="Q293" si="1138">R293-P293</f>
        <v>0</v>
      </c>
      <c r="R293" s="168">
        <f>VII.!$Q292</f>
        <v>0</v>
      </c>
      <c r="S293" s="168">
        <f t="shared" ref="S293" si="1139">T293-R293</f>
        <v>0</v>
      </c>
      <c r="T293" s="168">
        <f>VIII.!$Q292</f>
        <v>0</v>
      </c>
      <c r="U293" s="168">
        <f t="shared" ref="U293" si="1140">V293-T293</f>
        <v>0</v>
      </c>
      <c r="V293" s="168">
        <f>IX.!$Q292</f>
        <v>0</v>
      </c>
      <c r="W293" s="168">
        <f t="shared" ref="W293" si="1141">X293-V293</f>
        <v>0</v>
      </c>
      <c r="X293" s="168">
        <f>X.!$Q292</f>
        <v>0</v>
      </c>
      <c r="Y293" s="168">
        <f t="shared" ref="Y293" si="1142">Z293-X293</f>
        <v>0</v>
      </c>
      <c r="Z293" s="168">
        <f>XI.!$Q292</f>
        <v>0</v>
      </c>
      <c r="AA293" s="168">
        <f>AB293-Z293</f>
        <v>0</v>
      </c>
      <c r="AB293" s="168">
        <f>XII.!$Q292</f>
        <v>0</v>
      </c>
    </row>
    <row r="294" spans="1:30" x14ac:dyDescent="0.3">
      <c r="A294" s="110"/>
      <c r="B294" s="111"/>
      <c r="C294" s="122"/>
      <c r="D294" s="169"/>
      <c r="E294" s="170"/>
      <c r="F294" s="171"/>
      <c r="G294" s="159"/>
      <c r="H294" s="168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</row>
    <row r="295" spans="1:30" x14ac:dyDescent="0.3">
      <c r="A295" s="110" t="s">
        <v>198</v>
      </c>
      <c r="B295" s="111"/>
      <c r="C295" s="122" t="str">
        <f>I.!C293</f>
        <v>Cestovné náhrady tuzemské, zahraničné</v>
      </c>
      <c r="D295" s="169">
        <f>XII.!Q295</f>
        <v>2000</v>
      </c>
      <c r="E295" s="170">
        <f>I.!Q293</f>
        <v>2000</v>
      </c>
      <c r="F295" s="171">
        <f>I.!$Q294</f>
        <v>72.900000000000006</v>
      </c>
      <c r="G295" s="159">
        <f t="shared" ref="G295" si="1143">H295-F295</f>
        <v>80</v>
      </c>
      <c r="H295" s="167">
        <f>II.!$Q296</f>
        <v>152.9</v>
      </c>
      <c r="I295" s="159">
        <f t="shared" ref="I295" si="1144">J295-H295</f>
        <v>213.29</v>
      </c>
      <c r="J295" s="159">
        <f>III.!$Q296</f>
        <v>366.19</v>
      </c>
      <c r="K295" s="159">
        <f t="shared" ref="K295" si="1145">L295-J295</f>
        <v>-366.19</v>
      </c>
      <c r="L295" s="159">
        <f>IV.!$Q296</f>
        <v>0</v>
      </c>
      <c r="M295" s="159">
        <f t="shared" ref="M295" si="1146">N295-L295</f>
        <v>0</v>
      </c>
      <c r="N295" s="159">
        <f>V.!$Q294</f>
        <v>0</v>
      </c>
      <c r="O295" s="159">
        <f t="shared" ref="O295" si="1147">P295-N295</f>
        <v>0</v>
      </c>
      <c r="P295" s="159">
        <f>VI.!$Q294</f>
        <v>0</v>
      </c>
      <c r="Q295" s="159">
        <f t="shared" ref="Q295" si="1148">R295-P295</f>
        <v>0</v>
      </c>
      <c r="R295" s="159">
        <f>VII.!$Q294</f>
        <v>0</v>
      </c>
      <c r="S295" s="159">
        <f t="shared" ref="S295" si="1149">T295-R295</f>
        <v>0</v>
      </c>
      <c r="T295" s="159">
        <f>VIII.!$Q294</f>
        <v>0</v>
      </c>
      <c r="U295" s="159">
        <f t="shared" ref="U295" si="1150">V295-T295</f>
        <v>0</v>
      </c>
      <c r="V295" s="159">
        <f>IX.!$Q294</f>
        <v>0</v>
      </c>
      <c r="W295" s="159">
        <f t="shared" ref="W295" si="1151">X295-V295</f>
        <v>0</v>
      </c>
      <c r="X295" s="159">
        <f>X.!$Q294</f>
        <v>0</v>
      </c>
      <c r="Y295" s="159">
        <f t="shared" ref="Y295" si="1152">Z295-X295</f>
        <v>0</v>
      </c>
      <c r="Z295" s="159">
        <f>XI.!$Q294</f>
        <v>0</v>
      </c>
      <c r="AA295" s="159">
        <f>AB295-Z295</f>
        <v>0</v>
      </c>
      <c r="AB295" s="159">
        <f>XII.!$Q294</f>
        <v>0</v>
      </c>
    </row>
    <row r="296" spans="1:30" x14ac:dyDescent="0.3">
      <c r="A296" s="110"/>
      <c r="B296" s="111"/>
      <c r="C296" s="122"/>
      <c r="D296" s="169"/>
      <c r="E296" s="170"/>
      <c r="F296" s="171"/>
      <c r="G296" s="159"/>
      <c r="H296" s="168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</row>
    <row r="297" spans="1:30" x14ac:dyDescent="0.3">
      <c r="A297" s="110" t="s">
        <v>198</v>
      </c>
      <c r="B297" s="111"/>
      <c r="C297" s="122" t="str">
        <f>I.!C295</f>
        <v xml:space="preserve"> Poštové služby a telekomunikačné služby</v>
      </c>
      <c r="D297" s="169">
        <f>XII.!Q297</f>
        <v>17000</v>
      </c>
      <c r="E297" s="170">
        <f>I.!Q295</f>
        <v>17000</v>
      </c>
      <c r="F297" s="171">
        <f>I.!$Q296</f>
        <v>1106.6400000000001</v>
      </c>
      <c r="G297" s="159">
        <f t="shared" ref="G297" si="1153">H297-F297</f>
        <v>1605.4199999999998</v>
      </c>
      <c r="H297" s="167">
        <f>II.!$Q298</f>
        <v>2712.06</v>
      </c>
      <c r="I297" s="159">
        <f t="shared" ref="I297" si="1154">J297-H297</f>
        <v>1339.6599999999999</v>
      </c>
      <c r="J297" s="159">
        <f>III.!$Q298</f>
        <v>4051.72</v>
      </c>
      <c r="K297" s="159">
        <f t="shared" ref="K297" si="1155">L297-J297</f>
        <v>-4051.72</v>
      </c>
      <c r="L297" s="159">
        <f>IV.!$Q298</f>
        <v>0</v>
      </c>
      <c r="M297" s="159">
        <f t="shared" ref="M297" si="1156">N297-L297</f>
        <v>0</v>
      </c>
      <c r="N297" s="159">
        <f>V.!$Q296</f>
        <v>0</v>
      </c>
      <c r="O297" s="159">
        <f t="shared" ref="O297" si="1157">P297-N297</f>
        <v>0</v>
      </c>
      <c r="P297" s="159">
        <f>VI.!$Q296</f>
        <v>0</v>
      </c>
      <c r="Q297" s="159">
        <f t="shared" ref="Q297" si="1158">R297-P297</f>
        <v>0</v>
      </c>
      <c r="R297" s="159">
        <f>VII.!$Q296</f>
        <v>0</v>
      </c>
      <c r="S297" s="159">
        <f t="shared" ref="S297" si="1159">T297-R297</f>
        <v>0</v>
      </c>
      <c r="T297" s="159">
        <f>VIII.!$Q296</f>
        <v>0</v>
      </c>
      <c r="U297" s="159">
        <f t="shared" ref="U297" si="1160">V297-T297</f>
        <v>0</v>
      </c>
      <c r="V297" s="159">
        <f>IX.!$Q296</f>
        <v>0</v>
      </c>
      <c r="W297" s="159">
        <f t="shared" ref="W297" si="1161">X297-V297</f>
        <v>0</v>
      </c>
      <c r="X297" s="159">
        <f>X.!$Q296</f>
        <v>0</v>
      </c>
      <c r="Y297" s="159">
        <f t="shared" ref="Y297" si="1162">Z297-X297</f>
        <v>0</v>
      </c>
      <c r="Z297" s="159">
        <f>XI.!$Q296</f>
        <v>0</v>
      </c>
      <c r="AA297" s="159">
        <f>AB297-Z297</f>
        <v>0</v>
      </c>
      <c r="AB297" s="159">
        <f>XII.!$Q296</f>
        <v>0</v>
      </c>
    </row>
    <row r="298" spans="1:30" x14ac:dyDescent="0.3">
      <c r="A298" s="110"/>
      <c r="B298" s="111"/>
      <c r="C298" s="122"/>
      <c r="D298" s="169"/>
      <c r="E298" s="170"/>
      <c r="F298" s="171"/>
      <c r="G298" s="159"/>
      <c r="H298" s="168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</row>
    <row r="299" spans="1:30" ht="12.75" customHeight="1" x14ac:dyDescent="0.3">
      <c r="A299" s="110" t="s">
        <v>198</v>
      </c>
      <c r="B299" s="111"/>
      <c r="C299" s="122" t="str">
        <f>I.!C297</f>
        <v>Materiál</v>
      </c>
      <c r="D299" s="169">
        <f>XII.!Q299</f>
        <v>19450</v>
      </c>
      <c r="E299" s="170">
        <f>I.!Q297</f>
        <v>19450</v>
      </c>
      <c r="F299" s="171">
        <f>I.!$Q298</f>
        <v>296.90999999999997</v>
      </c>
      <c r="G299" s="159">
        <f t="shared" ref="G299" si="1163">H299-F299</f>
        <v>1474.79</v>
      </c>
      <c r="H299" s="167">
        <f>II.!$Q300</f>
        <v>1771.6999999999998</v>
      </c>
      <c r="I299" s="159">
        <f t="shared" ref="I299" si="1164">J299-H299</f>
        <v>2076.0600000000004</v>
      </c>
      <c r="J299" s="159">
        <f>III.!$Q300</f>
        <v>3847.76</v>
      </c>
      <c r="K299" s="159">
        <f t="shared" ref="K299" si="1165">L299-J299</f>
        <v>-3847.76</v>
      </c>
      <c r="L299" s="159">
        <f>IV.!$Q300</f>
        <v>0</v>
      </c>
      <c r="M299" s="159">
        <f t="shared" ref="M299" si="1166">N299-L299</f>
        <v>0</v>
      </c>
      <c r="N299" s="159">
        <f>V.!$Q298</f>
        <v>0</v>
      </c>
      <c r="O299" s="159">
        <f t="shared" ref="O299" si="1167">P299-N299</f>
        <v>0</v>
      </c>
      <c r="P299" s="159">
        <f>VI.!$Q298</f>
        <v>0</v>
      </c>
      <c r="Q299" s="159">
        <f t="shared" ref="Q299" si="1168">R299-P299</f>
        <v>0</v>
      </c>
      <c r="R299" s="159">
        <f>VII.!$Q298</f>
        <v>0</v>
      </c>
      <c r="S299" s="159">
        <f t="shared" ref="S299" si="1169">T299-R299</f>
        <v>0</v>
      </c>
      <c r="T299" s="159">
        <f>VIII.!$Q298</f>
        <v>0</v>
      </c>
      <c r="U299" s="159">
        <f t="shared" ref="U299" si="1170">V299-T299</f>
        <v>0</v>
      </c>
      <c r="V299" s="159">
        <f>IX.!$Q298</f>
        <v>0</v>
      </c>
      <c r="W299" s="159">
        <f t="shared" ref="W299" si="1171">X299-V299</f>
        <v>0</v>
      </c>
      <c r="X299" s="159">
        <f>X.!$Q298</f>
        <v>0</v>
      </c>
      <c r="Y299" s="159">
        <f t="shared" ref="Y299" si="1172">Z299-X299</f>
        <v>0</v>
      </c>
      <c r="Z299" s="159">
        <f>XI.!$Q298</f>
        <v>0</v>
      </c>
      <c r="AA299" s="159">
        <f>AB299-Z299</f>
        <v>0</v>
      </c>
      <c r="AB299" s="159">
        <f>XII.!$Q298</f>
        <v>0</v>
      </c>
    </row>
    <row r="300" spans="1:30" x14ac:dyDescent="0.3">
      <c r="A300" s="110"/>
      <c r="B300" s="111"/>
      <c r="C300" s="122"/>
      <c r="D300" s="169"/>
      <c r="E300" s="170"/>
      <c r="F300" s="171"/>
      <c r="G300" s="159"/>
      <c r="H300" s="168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</row>
    <row r="301" spans="1:30" ht="12.75" customHeight="1" x14ac:dyDescent="0.3">
      <c r="A301" s="110"/>
      <c r="B301" s="111" t="s">
        <v>203</v>
      </c>
      <c r="C301" s="122" t="str">
        <f>I.!C299</f>
        <v>Výpočtová technika</v>
      </c>
      <c r="D301" s="169">
        <f>XII.!Q301</f>
        <v>3500</v>
      </c>
      <c r="E301" s="170">
        <f>I.!Q299</f>
        <v>3500</v>
      </c>
      <c r="F301" s="171">
        <f>I.!$Q300</f>
        <v>16.899999999999999</v>
      </c>
      <c r="G301" s="159">
        <f t="shared" ref="G301" si="1173">H301-F301</f>
        <v>250.99999999999997</v>
      </c>
      <c r="H301" s="167">
        <f>II.!$Q302</f>
        <v>267.89999999999998</v>
      </c>
      <c r="I301" s="159">
        <f t="shared" ref="I301" si="1174">J301-H301</f>
        <v>898.80000000000007</v>
      </c>
      <c r="J301" s="159">
        <f>III.!$Q302</f>
        <v>1166.7</v>
      </c>
      <c r="K301" s="159">
        <f t="shared" ref="K301" si="1175">L301-J301</f>
        <v>-1166.7</v>
      </c>
      <c r="L301" s="159">
        <f>IV.!$Q302</f>
        <v>0</v>
      </c>
      <c r="M301" s="159">
        <f t="shared" ref="M301" si="1176">N301-L301</f>
        <v>0</v>
      </c>
      <c r="N301" s="159">
        <f>V.!$Q300</f>
        <v>0</v>
      </c>
      <c r="O301" s="159">
        <f t="shared" ref="O301" si="1177">P301-N301</f>
        <v>0</v>
      </c>
      <c r="P301" s="159">
        <f>VI.!$Q300</f>
        <v>0</v>
      </c>
      <c r="Q301" s="159">
        <f t="shared" ref="Q301" si="1178">R301-P301</f>
        <v>0</v>
      </c>
      <c r="R301" s="159">
        <f>VII.!$Q300</f>
        <v>0</v>
      </c>
      <c r="S301" s="159">
        <f t="shared" ref="S301" si="1179">T301-R301</f>
        <v>0</v>
      </c>
      <c r="T301" s="159">
        <f>VIII.!$Q300</f>
        <v>0</v>
      </c>
      <c r="U301" s="159">
        <f t="shared" ref="U301" si="1180">V301-T301</f>
        <v>0</v>
      </c>
      <c r="V301" s="159">
        <f>IX.!$Q300</f>
        <v>0</v>
      </c>
      <c r="W301" s="159">
        <f t="shared" ref="W301" si="1181">X301-V301</f>
        <v>0</v>
      </c>
      <c r="X301" s="159">
        <f>X.!$Q300</f>
        <v>0</v>
      </c>
      <c r="Y301" s="159">
        <f t="shared" ref="Y301" si="1182">Z301-X301</f>
        <v>0</v>
      </c>
      <c r="Z301" s="159">
        <f>XI.!$Q300</f>
        <v>0</v>
      </c>
      <c r="AA301" s="159">
        <f>AB301-Z301</f>
        <v>0</v>
      </c>
      <c r="AB301" s="159">
        <f>XII.!$Q300</f>
        <v>0</v>
      </c>
    </row>
    <row r="302" spans="1:30" x14ac:dyDescent="0.3">
      <c r="A302" s="110"/>
      <c r="B302" s="111"/>
      <c r="C302" s="122"/>
      <c r="D302" s="169"/>
      <c r="E302" s="170"/>
      <c r="F302" s="171"/>
      <c r="G302" s="159"/>
      <c r="H302" s="168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</row>
    <row r="303" spans="1:30" x14ac:dyDescent="0.3">
      <c r="A303" s="110"/>
      <c r="B303" s="111" t="s">
        <v>205</v>
      </c>
      <c r="C303" s="122" t="str">
        <f>I.!C301</f>
        <v>Telekomunikačná technika</v>
      </c>
      <c r="D303" s="169">
        <f>XII.!Q303</f>
        <v>50</v>
      </c>
      <c r="E303" s="170">
        <f>I.!Q301</f>
        <v>50</v>
      </c>
      <c r="F303" s="171">
        <f>I.!$Q302</f>
        <v>12</v>
      </c>
      <c r="G303" s="159">
        <f t="shared" ref="G303" si="1183">H303-F303</f>
        <v>0</v>
      </c>
      <c r="H303" s="167">
        <f>II.!$Q304</f>
        <v>12</v>
      </c>
      <c r="I303" s="159">
        <f t="shared" ref="I303" si="1184">J303-H303</f>
        <v>0</v>
      </c>
      <c r="J303" s="159">
        <f>III.!$Q304</f>
        <v>12</v>
      </c>
      <c r="K303" s="159">
        <f t="shared" ref="K303" si="1185">L303-J303</f>
        <v>-12</v>
      </c>
      <c r="L303" s="159">
        <f>IV.!$Q304</f>
        <v>0</v>
      </c>
      <c r="M303" s="159">
        <f t="shared" ref="M303" si="1186">N303-L303</f>
        <v>0</v>
      </c>
      <c r="N303" s="159">
        <f>V.!$Q302</f>
        <v>0</v>
      </c>
      <c r="O303" s="159">
        <f t="shared" ref="O303" si="1187">P303-N303</f>
        <v>0</v>
      </c>
      <c r="P303" s="159">
        <f>VI.!$Q302</f>
        <v>0</v>
      </c>
      <c r="Q303" s="159">
        <f t="shared" ref="Q303" si="1188">R303-P303</f>
        <v>0</v>
      </c>
      <c r="R303" s="159">
        <f>VII.!$Q302</f>
        <v>0</v>
      </c>
      <c r="S303" s="159">
        <f t="shared" ref="S303" si="1189">T303-R303</f>
        <v>0</v>
      </c>
      <c r="T303" s="159">
        <f>VIII.!$Q302</f>
        <v>0</v>
      </c>
      <c r="U303" s="159">
        <f t="shared" ref="U303" si="1190">V303-T303</f>
        <v>0</v>
      </c>
      <c r="V303" s="159">
        <f>IX.!$Q302</f>
        <v>0</v>
      </c>
      <c r="W303" s="159">
        <f t="shared" ref="W303" si="1191">X303-V303</f>
        <v>0</v>
      </c>
      <c r="X303" s="159">
        <f>X.!$Q302</f>
        <v>0</v>
      </c>
      <c r="Y303" s="159">
        <f t="shared" ref="Y303" si="1192">Z303-X303</f>
        <v>0</v>
      </c>
      <c r="Z303" s="159">
        <f>XI.!$Q302</f>
        <v>0</v>
      </c>
      <c r="AA303" s="159">
        <f>AB303-Z303</f>
        <v>0</v>
      </c>
      <c r="AB303" s="159">
        <f>XII.!$Q302</f>
        <v>0</v>
      </c>
    </row>
    <row r="304" spans="1:30" x14ac:dyDescent="0.3">
      <c r="A304" s="110"/>
      <c r="B304" s="111"/>
      <c r="C304" s="122"/>
      <c r="D304" s="169"/>
      <c r="E304" s="170"/>
      <c r="F304" s="171"/>
      <c r="G304" s="159"/>
      <c r="H304" s="168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</row>
    <row r="305" spans="1:31" ht="12.75" customHeight="1" x14ac:dyDescent="0.3">
      <c r="A305" s="110"/>
      <c r="B305" s="111" t="s">
        <v>207</v>
      </c>
      <c r="C305" s="122" t="str">
        <f>I.!C303</f>
        <v>Prevádzkové stroje,prístr., zariad., tech. a nár.</v>
      </c>
      <c r="D305" s="169">
        <f>XII.!Q305</f>
        <v>3000</v>
      </c>
      <c r="E305" s="170">
        <f>I.!Q303</f>
        <v>3000</v>
      </c>
      <c r="F305" s="171">
        <f>I.!$Q304</f>
        <v>0</v>
      </c>
      <c r="G305" s="159">
        <f t="shared" ref="G305" si="1193">H305-F305</f>
        <v>0</v>
      </c>
      <c r="H305" s="167">
        <f>II.!$Q306</f>
        <v>0</v>
      </c>
      <c r="I305" s="159">
        <f t="shared" ref="I305" si="1194">J305-H305</f>
        <v>0</v>
      </c>
      <c r="J305" s="159">
        <f>III.!$Q306</f>
        <v>0</v>
      </c>
      <c r="K305" s="159">
        <f t="shared" ref="K305" si="1195">L305-J305</f>
        <v>0</v>
      </c>
      <c r="L305" s="159">
        <f>IV.!$Q306</f>
        <v>0</v>
      </c>
      <c r="M305" s="159">
        <f t="shared" ref="M305" si="1196">N305-L305</f>
        <v>0</v>
      </c>
      <c r="N305" s="159">
        <f>V.!$Q304</f>
        <v>0</v>
      </c>
      <c r="O305" s="159">
        <f t="shared" ref="O305" si="1197">P305-N305</f>
        <v>0</v>
      </c>
      <c r="P305" s="159">
        <f>VI.!$Q304</f>
        <v>0</v>
      </c>
      <c r="Q305" s="159">
        <f t="shared" ref="Q305" si="1198">R305-P305</f>
        <v>0</v>
      </c>
      <c r="R305" s="159">
        <f>VII.!$Q304</f>
        <v>0</v>
      </c>
      <c r="S305" s="159">
        <f t="shared" ref="S305" si="1199">T305-R305</f>
        <v>0</v>
      </c>
      <c r="T305" s="159">
        <f>VIII.!$Q304</f>
        <v>0</v>
      </c>
      <c r="U305" s="159">
        <f t="shared" ref="U305" si="1200">V305-T305</f>
        <v>0</v>
      </c>
      <c r="V305" s="159">
        <f>IX.!$Q304</f>
        <v>0</v>
      </c>
      <c r="W305" s="159">
        <f t="shared" ref="W305" si="1201">X305-V305</f>
        <v>0</v>
      </c>
      <c r="X305" s="159">
        <f>X.!$Q304</f>
        <v>0</v>
      </c>
      <c r="Y305" s="159">
        <f t="shared" ref="Y305" si="1202">Z305-X305</f>
        <v>0</v>
      </c>
      <c r="Z305" s="159">
        <f>XI.!$Q304</f>
        <v>0</v>
      </c>
      <c r="AA305" s="159">
        <f>AB305-Z305</f>
        <v>0</v>
      </c>
      <c r="AB305" s="159">
        <f>XII.!$Q304</f>
        <v>0</v>
      </c>
    </row>
    <row r="306" spans="1:31" x14ac:dyDescent="0.3">
      <c r="A306" s="110"/>
      <c r="B306" s="111"/>
      <c r="C306" s="122"/>
      <c r="D306" s="169"/>
      <c r="E306" s="170"/>
      <c r="F306" s="171"/>
      <c r="G306" s="159"/>
      <c r="H306" s="168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</row>
    <row r="307" spans="1:31" x14ac:dyDescent="0.3">
      <c r="A307" s="110"/>
      <c r="B307" s="111" t="s">
        <v>209</v>
      </c>
      <c r="C307" s="122" t="str">
        <f>I.!C305</f>
        <v>Špeciálne stroje a prístroje</v>
      </c>
      <c r="D307" s="169">
        <f>XII.!Q307</f>
        <v>500</v>
      </c>
      <c r="E307" s="170">
        <f>I.!Q305</f>
        <v>500</v>
      </c>
      <c r="F307" s="171">
        <f>I.!$Q306</f>
        <v>0</v>
      </c>
      <c r="G307" s="159">
        <f t="shared" ref="G307" si="1203">H307-F307</f>
        <v>0</v>
      </c>
      <c r="H307" s="167">
        <f>II.!$Q308</f>
        <v>0</v>
      </c>
      <c r="I307" s="159">
        <f t="shared" ref="I307" si="1204">J307-H307</f>
        <v>0</v>
      </c>
      <c r="J307" s="159">
        <f>III.!$Q308</f>
        <v>0</v>
      </c>
      <c r="K307" s="159">
        <f t="shared" ref="K307" si="1205">L307-J307</f>
        <v>0</v>
      </c>
      <c r="L307" s="159">
        <f>IV.!$Q308</f>
        <v>0</v>
      </c>
      <c r="M307" s="159">
        <f t="shared" ref="M307" si="1206">N307-L307</f>
        <v>0</v>
      </c>
      <c r="N307" s="159">
        <f>V.!$Q306</f>
        <v>0</v>
      </c>
      <c r="O307" s="159">
        <f t="shared" ref="O307" si="1207">P307-N307</f>
        <v>0</v>
      </c>
      <c r="P307" s="159">
        <f>VI.!$Q306</f>
        <v>0</v>
      </c>
      <c r="Q307" s="159">
        <f t="shared" ref="Q307" si="1208">R307-P307</f>
        <v>0</v>
      </c>
      <c r="R307" s="159">
        <f>VII.!$Q306</f>
        <v>0</v>
      </c>
      <c r="S307" s="159">
        <f t="shared" ref="S307" si="1209">T307-R307</f>
        <v>0</v>
      </c>
      <c r="T307" s="159">
        <f>VIII.!$Q306</f>
        <v>0</v>
      </c>
      <c r="U307" s="159">
        <f t="shared" ref="U307" si="1210">V307-T307</f>
        <v>0</v>
      </c>
      <c r="V307" s="159">
        <f>IX.!$Q306</f>
        <v>0</v>
      </c>
      <c r="W307" s="159">
        <f t="shared" ref="W307" si="1211">X307-V307</f>
        <v>0</v>
      </c>
      <c r="X307" s="159">
        <f>X.!$Q306</f>
        <v>0</v>
      </c>
      <c r="Y307" s="159">
        <f t="shared" ref="Y307" si="1212">Z307-X307</f>
        <v>0</v>
      </c>
      <c r="Z307" s="159">
        <f>XI.!$Q306</f>
        <v>0</v>
      </c>
      <c r="AA307" s="159">
        <f>AB307-Z307</f>
        <v>0</v>
      </c>
      <c r="AB307" s="159">
        <f>XII.!$Q306</f>
        <v>0</v>
      </c>
      <c r="AE307" s="82"/>
    </row>
    <row r="308" spans="1:31" ht="14.4" x14ac:dyDescent="0.3">
      <c r="A308" s="110"/>
      <c r="B308" s="111"/>
      <c r="C308" s="122"/>
      <c r="D308" s="169"/>
      <c r="E308" s="170"/>
      <c r="F308" s="171"/>
      <c r="G308" s="159"/>
      <c r="H308" s="168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69"/>
    </row>
    <row r="309" spans="1:31" ht="14.4" x14ac:dyDescent="0.3">
      <c r="A309" s="110"/>
      <c r="B309" s="111" t="s">
        <v>211</v>
      </c>
      <c r="C309" s="122" t="str">
        <f>I.!C307</f>
        <v>Všeobecný materiál</v>
      </c>
      <c r="D309" s="169">
        <f>XII.!Q309</f>
        <v>8000</v>
      </c>
      <c r="E309" s="170">
        <f>I.!Q307</f>
        <v>8000</v>
      </c>
      <c r="F309" s="171">
        <f>I.!$Q308</f>
        <v>268.01</v>
      </c>
      <c r="G309" s="159">
        <f t="shared" ref="G309" si="1213">H309-F309</f>
        <v>1081.5999999999999</v>
      </c>
      <c r="H309" s="167">
        <f>II.!$Q310</f>
        <v>1349.61</v>
      </c>
      <c r="I309" s="159">
        <f t="shared" ref="I309" si="1214">J309-H309</f>
        <v>816.44000000000028</v>
      </c>
      <c r="J309" s="159">
        <f>III.!$Q310</f>
        <v>2166.0500000000002</v>
      </c>
      <c r="K309" s="159">
        <f t="shared" ref="K309" si="1215">L309-J309</f>
        <v>-2166.0500000000002</v>
      </c>
      <c r="L309" s="159">
        <f>IV.!$Q310</f>
        <v>0</v>
      </c>
      <c r="M309" s="159">
        <f t="shared" ref="M309" si="1216">N309-L309</f>
        <v>0</v>
      </c>
      <c r="N309" s="159">
        <f>V.!$Q308</f>
        <v>0</v>
      </c>
      <c r="O309" s="159">
        <f t="shared" ref="O309" si="1217">P309-N309</f>
        <v>0</v>
      </c>
      <c r="P309" s="159">
        <f>VI.!$Q308</f>
        <v>0</v>
      </c>
      <c r="Q309" s="159">
        <f t="shared" ref="Q309" si="1218">R309-P309</f>
        <v>0</v>
      </c>
      <c r="R309" s="159">
        <f>VII.!$Q308</f>
        <v>0</v>
      </c>
      <c r="S309" s="159">
        <f t="shared" ref="S309" si="1219">T309-R309</f>
        <v>0</v>
      </c>
      <c r="T309" s="159">
        <f>VIII.!$Q308</f>
        <v>0</v>
      </c>
      <c r="U309" s="159">
        <f t="shared" ref="U309" si="1220">V309-T309</f>
        <v>0</v>
      </c>
      <c r="V309" s="159">
        <f>IX.!$Q308</f>
        <v>0</v>
      </c>
      <c r="W309" s="159">
        <f t="shared" ref="W309" si="1221">X309-V309</f>
        <v>0</v>
      </c>
      <c r="X309" s="159">
        <f>X.!$Q308</f>
        <v>0</v>
      </c>
      <c r="Y309" s="159">
        <f t="shared" ref="Y309" si="1222">Z309-X309</f>
        <v>0</v>
      </c>
      <c r="Z309" s="159">
        <f>XI.!$Q308</f>
        <v>0</v>
      </c>
      <c r="AA309" s="159">
        <f>AB309-Z309</f>
        <v>0</v>
      </c>
      <c r="AB309" s="159">
        <f>XII.!$Q308</f>
        <v>0</v>
      </c>
      <c r="AC309" s="69"/>
    </row>
    <row r="310" spans="1:31" ht="14.4" x14ac:dyDescent="0.3">
      <c r="A310" s="110"/>
      <c r="B310" s="111"/>
      <c r="C310" s="122"/>
      <c r="D310" s="169"/>
      <c r="E310" s="170"/>
      <c r="F310" s="171"/>
      <c r="G310" s="159"/>
      <c r="H310" s="168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69"/>
    </row>
    <row r="311" spans="1:31" ht="12.75" customHeight="1" x14ac:dyDescent="0.3">
      <c r="A311" s="110"/>
      <c r="B311" s="111" t="s">
        <v>213</v>
      </c>
      <c r="C311" s="122" t="str">
        <f>I.!C309</f>
        <v xml:space="preserve">Knihy, noviny, časopisy, uč.a komp.pomôcky </v>
      </c>
      <c r="D311" s="169">
        <f>XII.!Q311</f>
        <v>800</v>
      </c>
      <c r="E311" s="170">
        <f>I.!Q309</f>
        <v>800</v>
      </c>
      <c r="F311" s="171">
        <f>I.!$Q310</f>
        <v>0</v>
      </c>
      <c r="G311" s="159">
        <f t="shared" ref="G311" si="1223">H311-F311</f>
        <v>142.19</v>
      </c>
      <c r="H311" s="167">
        <f>II.!$Q312</f>
        <v>142.19</v>
      </c>
      <c r="I311" s="159">
        <f t="shared" ref="I311" si="1224">J311-H311</f>
        <v>71.94</v>
      </c>
      <c r="J311" s="159">
        <f>III.!$Q312</f>
        <v>214.13</v>
      </c>
      <c r="K311" s="159">
        <f t="shared" ref="K311" si="1225">L311-J311</f>
        <v>-214.13</v>
      </c>
      <c r="L311" s="159">
        <f>IV.!$Q312</f>
        <v>0</v>
      </c>
      <c r="M311" s="159">
        <f t="shared" ref="M311" si="1226">N311-L311</f>
        <v>0</v>
      </c>
      <c r="N311" s="159">
        <f>V.!$Q310</f>
        <v>0</v>
      </c>
      <c r="O311" s="159">
        <f t="shared" ref="O311" si="1227">P311-N311</f>
        <v>0</v>
      </c>
      <c r="P311" s="159">
        <f>VI.!$Q310</f>
        <v>0</v>
      </c>
      <c r="Q311" s="159">
        <f t="shared" ref="Q311" si="1228">R311-P311</f>
        <v>0</v>
      </c>
      <c r="R311" s="159">
        <f>VII.!$Q310</f>
        <v>0</v>
      </c>
      <c r="S311" s="159">
        <f t="shared" ref="S311" si="1229">T311-R311</f>
        <v>0</v>
      </c>
      <c r="T311" s="159">
        <f>VIII.!$Q310</f>
        <v>0</v>
      </c>
      <c r="U311" s="159">
        <f t="shared" ref="U311" si="1230">V311-T311</f>
        <v>0</v>
      </c>
      <c r="V311" s="159">
        <f>IX.!$Q310</f>
        <v>0</v>
      </c>
      <c r="W311" s="159">
        <f t="shared" ref="W311" si="1231">X311-V311</f>
        <v>0</v>
      </c>
      <c r="X311" s="159">
        <f>X.!$Q310</f>
        <v>0</v>
      </c>
      <c r="Y311" s="159">
        <f t="shared" ref="Y311" si="1232">Z311-X311</f>
        <v>0</v>
      </c>
      <c r="Z311" s="159">
        <f>XI.!$Q310</f>
        <v>0</v>
      </c>
      <c r="AA311" s="159">
        <f>AB311-Z311</f>
        <v>0</v>
      </c>
      <c r="AB311" s="159">
        <f>XII.!$Q310</f>
        <v>0</v>
      </c>
    </row>
    <row r="312" spans="1:31" x14ac:dyDescent="0.3">
      <c r="A312" s="110"/>
      <c r="B312" s="111"/>
      <c r="C312" s="122"/>
      <c r="D312" s="169"/>
      <c r="E312" s="170"/>
      <c r="F312" s="171"/>
      <c r="G312" s="159"/>
      <c r="H312" s="168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</row>
    <row r="313" spans="1:31" x14ac:dyDescent="0.3">
      <c r="A313" s="110"/>
      <c r="B313" s="111" t="s">
        <v>215</v>
      </c>
      <c r="C313" s="122" t="str">
        <f>I.!C311</f>
        <v>Pracovné odevy, obuv a pracovné pomôcky</v>
      </c>
      <c r="D313" s="169">
        <f>XII.!Q313</f>
        <v>500</v>
      </c>
      <c r="E313" s="170">
        <f>I.!Q311</f>
        <v>500</v>
      </c>
      <c r="F313" s="171">
        <f>I.!$Q312</f>
        <v>0</v>
      </c>
      <c r="G313" s="159">
        <f t="shared" ref="G313" si="1233">H313-F313</f>
        <v>0</v>
      </c>
      <c r="H313" s="167">
        <f>II.!$Q314</f>
        <v>0</v>
      </c>
      <c r="I313" s="159">
        <f t="shared" ref="I313" si="1234">J313-H313</f>
        <v>0</v>
      </c>
      <c r="J313" s="159">
        <f>III.!$Q314</f>
        <v>0</v>
      </c>
      <c r="K313" s="159">
        <f t="shared" ref="K313" si="1235">L313-J313</f>
        <v>0</v>
      </c>
      <c r="L313" s="159">
        <f>IV.!$Q314</f>
        <v>0</v>
      </c>
      <c r="M313" s="159">
        <f t="shared" ref="M313" si="1236">N313-L313</f>
        <v>0</v>
      </c>
      <c r="N313" s="159">
        <f>V.!$Q312</f>
        <v>0</v>
      </c>
      <c r="O313" s="159">
        <f t="shared" ref="O313" si="1237">P313-N313</f>
        <v>0</v>
      </c>
      <c r="P313" s="159">
        <f>VI.!$Q312</f>
        <v>0</v>
      </c>
      <c r="Q313" s="159">
        <f t="shared" ref="Q313" si="1238">R313-P313</f>
        <v>0</v>
      </c>
      <c r="R313" s="159">
        <f>VII.!$Q312</f>
        <v>0</v>
      </c>
      <c r="S313" s="159">
        <f t="shared" ref="S313" si="1239">T313-R313</f>
        <v>0</v>
      </c>
      <c r="T313" s="159">
        <f>VIII.!$Q312</f>
        <v>0</v>
      </c>
      <c r="U313" s="159">
        <f t="shared" ref="U313" si="1240">V313-T313</f>
        <v>0</v>
      </c>
      <c r="V313" s="159">
        <f>IX.!$Q312</f>
        <v>0</v>
      </c>
      <c r="W313" s="159">
        <f t="shared" ref="W313" si="1241">X313-V313</f>
        <v>0</v>
      </c>
      <c r="X313" s="159">
        <f>X.!$Q312</f>
        <v>0</v>
      </c>
      <c r="Y313" s="159">
        <f t="shared" ref="Y313" si="1242">Z313-X313</f>
        <v>0</v>
      </c>
      <c r="Z313" s="159">
        <f>XI.!$Q312</f>
        <v>0</v>
      </c>
      <c r="AA313" s="159">
        <f>AB313-Z313</f>
        <v>0</v>
      </c>
      <c r="AB313" s="159">
        <f>XII.!$Q312</f>
        <v>0</v>
      </c>
    </row>
    <row r="314" spans="1:31" x14ac:dyDescent="0.3">
      <c r="A314" s="110"/>
      <c r="B314" s="111"/>
      <c r="C314" s="122"/>
      <c r="D314" s="169"/>
      <c r="E314" s="170"/>
      <c r="F314" s="171"/>
      <c r="G314" s="159"/>
      <c r="H314" s="168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</row>
    <row r="315" spans="1:31" x14ac:dyDescent="0.3">
      <c r="A315" s="110"/>
      <c r="B315" s="111" t="s">
        <v>217</v>
      </c>
      <c r="C315" s="122" t="str">
        <f>I.!C313</f>
        <v xml:space="preserve">Nehmotný majetok softvér </v>
      </c>
      <c r="D315" s="169">
        <f>XII.!Q315</f>
        <v>2500</v>
      </c>
      <c r="E315" s="170">
        <f>I.!Q313</f>
        <v>2500</v>
      </c>
      <c r="F315" s="171">
        <f>I.!$Q314</f>
        <v>0</v>
      </c>
      <c r="G315" s="159">
        <f t="shared" ref="G315" si="1243">H315-F315</f>
        <v>0</v>
      </c>
      <c r="H315" s="167">
        <f>II.!$Q316</f>
        <v>0</v>
      </c>
      <c r="I315" s="159">
        <f t="shared" ref="I315" si="1244">J315-H315</f>
        <v>229</v>
      </c>
      <c r="J315" s="159">
        <f>III.!$Q316</f>
        <v>229</v>
      </c>
      <c r="K315" s="159">
        <f t="shared" ref="K315" si="1245">L315-J315</f>
        <v>-229</v>
      </c>
      <c r="L315" s="159">
        <f>IV.!$Q316</f>
        <v>0</v>
      </c>
      <c r="M315" s="159">
        <f t="shared" ref="M315" si="1246">N315-L315</f>
        <v>0</v>
      </c>
      <c r="N315" s="159">
        <f>V.!$Q314</f>
        <v>0</v>
      </c>
      <c r="O315" s="159">
        <f t="shared" ref="O315" si="1247">P315-N315</f>
        <v>0</v>
      </c>
      <c r="P315" s="159">
        <f>VI.!$Q314</f>
        <v>0</v>
      </c>
      <c r="Q315" s="159">
        <f t="shared" ref="Q315" si="1248">R315-P315</f>
        <v>0</v>
      </c>
      <c r="R315" s="159">
        <f>VII.!$Q314</f>
        <v>0</v>
      </c>
      <c r="S315" s="159">
        <f t="shared" ref="S315" si="1249">T315-R315</f>
        <v>0</v>
      </c>
      <c r="T315" s="159">
        <f>VIII.!$Q314</f>
        <v>0</v>
      </c>
      <c r="U315" s="159">
        <f t="shared" ref="U315" si="1250">V315-T315</f>
        <v>0</v>
      </c>
      <c r="V315" s="159">
        <f>IX.!$Q314</f>
        <v>0</v>
      </c>
      <c r="W315" s="159">
        <f t="shared" ref="W315" si="1251">X315-V315</f>
        <v>0</v>
      </c>
      <c r="X315" s="159">
        <f>X.!$Q314</f>
        <v>0</v>
      </c>
      <c r="Y315" s="159">
        <f t="shared" ref="Y315" si="1252">Z315-X315</f>
        <v>0</v>
      </c>
      <c r="Z315" s="159">
        <f>XI.!$Q314</f>
        <v>0</v>
      </c>
      <c r="AA315" s="159">
        <f>AB315-Z315</f>
        <v>0</v>
      </c>
      <c r="AB315" s="159">
        <f>XII.!$Q314</f>
        <v>0</v>
      </c>
    </row>
    <row r="316" spans="1:31" x14ac:dyDescent="0.3">
      <c r="A316" s="110"/>
      <c r="B316" s="111"/>
      <c r="C316" s="122"/>
      <c r="D316" s="169"/>
      <c r="E316" s="170"/>
      <c r="F316" s="171"/>
      <c r="G316" s="159"/>
      <c r="H316" s="168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</row>
    <row r="317" spans="1:31" x14ac:dyDescent="0.3">
      <c r="A317" s="110"/>
      <c r="B317" s="111" t="s">
        <v>217</v>
      </c>
      <c r="C317" s="122" t="str">
        <f>I.!C315</f>
        <v>Nehmotný majetoklicencie</v>
      </c>
      <c r="D317" s="169">
        <f>XII.!Q317</f>
        <v>600</v>
      </c>
      <c r="E317" s="170">
        <f>I.!Q315</f>
        <v>600</v>
      </c>
      <c r="F317" s="171">
        <f>I.!$Q316</f>
        <v>0</v>
      </c>
      <c r="G317" s="159">
        <f t="shared" ref="G317" si="1253">H317-F317</f>
        <v>0</v>
      </c>
      <c r="H317" s="167">
        <f>II.!$Q318</f>
        <v>0</v>
      </c>
      <c r="I317" s="159">
        <f t="shared" ref="I317" si="1254">J317-H317</f>
        <v>59.88</v>
      </c>
      <c r="J317" s="159">
        <f>III.!$Q318</f>
        <v>59.88</v>
      </c>
      <c r="K317" s="159">
        <f t="shared" ref="K317" si="1255">L317-J317</f>
        <v>-59.88</v>
      </c>
      <c r="L317" s="159">
        <f>IV.!$Q318</f>
        <v>0</v>
      </c>
      <c r="M317" s="159">
        <f t="shared" ref="M317" si="1256">N317-L317</f>
        <v>0</v>
      </c>
      <c r="N317" s="159">
        <f>V.!$Q316</f>
        <v>0</v>
      </c>
      <c r="O317" s="159">
        <f t="shared" ref="O317" si="1257">P317-N317</f>
        <v>0</v>
      </c>
      <c r="P317" s="159">
        <f>VI.!$Q316</f>
        <v>0</v>
      </c>
      <c r="Q317" s="159">
        <f t="shared" ref="Q317" si="1258">R317-P317</f>
        <v>0</v>
      </c>
      <c r="R317" s="159">
        <f>VII.!$Q316</f>
        <v>0</v>
      </c>
      <c r="S317" s="159">
        <f t="shared" ref="S317" si="1259">T317-R317</f>
        <v>0</v>
      </c>
      <c r="T317" s="159">
        <f>VIII.!$Q316</f>
        <v>0</v>
      </c>
      <c r="U317" s="159">
        <f t="shared" ref="U317" si="1260">V317-T317</f>
        <v>0</v>
      </c>
      <c r="V317" s="159">
        <f>IX.!$Q316</f>
        <v>0</v>
      </c>
      <c r="W317" s="159">
        <f t="shared" ref="W317" si="1261">X317-V317</f>
        <v>0</v>
      </c>
      <c r="X317" s="159">
        <f>X.!$Q316</f>
        <v>0</v>
      </c>
      <c r="Y317" s="159">
        <f t="shared" ref="Y317" si="1262">Z317-X317</f>
        <v>0</v>
      </c>
      <c r="Z317" s="159">
        <f>XI.!$Q316</f>
        <v>0</v>
      </c>
      <c r="AA317" s="159">
        <f>AB317-Z317</f>
        <v>0</v>
      </c>
      <c r="AB317" s="159">
        <f>XII.!$Q316</f>
        <v>0</v>
      </c>
    </row>
    <row r="318" spans="1:31" x14ac:dyDescent="0.3">
      <c r="A318" s="110"/>
      <c r="B318" s="111"/>
      <c r="C318" s="122"/>
      <c r="D318" s="169"/>
      <c r="E318" s="170"/>
      <c r="F318" s="171"/>
      <c r="G318" s="159"/>
      <c r="H318" s="168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</row>
    <row r="319" spans="1:31" x14ac:dyDescent="0.3">
      <c r="A319" s="110" t="s">
        <v>198</v>
      </c>
      <c r="B319" s="152"/>
      <c r="C319" s="145" t="str">
        <f>I.!C317</f>
        <v>Údržba výpočtovej, telekomun. a ostatnej techniky</v>
      </c>
      <c r="D319" s="169">
        <f>XII.!Q319</f>
        <v>20800</v>
      </c>
      <c r="E319" s="170">
        <f>I.!Q317</f>
        <v>20800</v>
      </c>
      <c r="F319" s="171">
        <f>I.!$Q318</f>
        <v>894.44</v>
      </c>
      <c r="G319" s="159">
        <f t="shared" ref="G319" si="1263">H319-F319</f>
        <v>269.81999999999994</v>
      </c>
      <c r="H319" s="167">
        <f>II.!$Q320</f>
        <v>1164.26</v>
      </c>
      <c r="I319" s="159">
        <f t="shared" ref="I319" si="1264">J319-H319</f>
        <v>929.37999999999988</v>
      </c>
      <c r="J319" s="159">
        <f>III.!$Q320</f>
        <v>2093.64</v>
      </c>
      <c r="K319" s="159">
        <f t="shared" ref="K319" si="1265">L319-J319</f>
        <v>-2093.64</v>
      </c>
      <c r="L319" s="159">
        <f>IV.!$Q320</f>
        <v>0</v>
      </c>
      <c r="M319" s="159">
        <f t="shared" ref="M319" si="1266">N319-L319</f>
        <v>0</v>
      </c>
      <c r="N319" s="159">
        <f>V.!$Q318</f>
        <v>0</v>
      </c>
      <c r="O319" s="159">
        <f t="shared" ref="O319" si="1267">P319-N319</f>
        <v>0</v>
      </c>
      <c r="P319" s="159">
        <f>VI.!$Q318</f>
        <v>0</v>
      </c>
      <c r="Q319" s="159">
        <f t="shared" ref="Q319" si="1268">R319-P319</f>
        <v>0</v>
      </c>
      <c r="R319" s="159">
        <f>VII.!$Q318</f>
        <v>0</v>
      </c>
      <c r="S319" s="159">
        <f t="shared" ref="S319" si="1269">T319-R319</f>
        <v>0</v>
      </c>
      <c r="T319" s="159">
        <f>VIII.!$Q318</f>
        <v>0</v>
      </c>
      <c r="U319" s="159">
        <f t="shared" ref="U319" si="1270">V319-T319</f>
        <v>0</v>
      </c>
      <c r="V319" s="159">
        <f>IX.!$Q318</f>
        <v>0</v>
      </c>
      <c r="W319" s="159">
        <f t="shared" ref="W319" si="1271">X319-V319</f>
        <v>0</v>
      </c>
      <c r="X319" s="159">
        <f>X.!$Q318</f>
        <v>0</v>
      </c>
      <c r="Y319" s="159">
        <f t="shared" ref="Y319" si="1272">Z319-X319</f>
        <v>0</v>
      </c>
      <c r="Z319" s="159">
        <f>XI.!$Q318</f>
        <v>0</v>
      </c>
      <c r="AA319" s="159">
        <f>AB319-Z319</f>
        <v>0</v>
      </c>
      <c r="AB319" s="159">
        <f>XII.!$Q318</f>
        <v>0</v>
      </c>
    </row>
    <row r="320" spans="1:31" x14ac:dyDescent="0.3">
      <c r="A320" s="110"/>
      <c r="B320" s="125"/>
      <c r="C320" s="128"/>
      <c r="D320" s="169"/>
      <c r="E320" s="170"/>
      <c r="F320" s="171"/>
      <c r="G320" s="159"/>
      <c r="H320" s="168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</row>
    <row r="321" spans="1:28" x14ac:dyDescent="0.3">
      <c r="A321" s="110" t="s">
        <v>198</v>
      </c>
      <c r="B321" s="152"/>
      <c r="C321" s="145" t="str">
        <f>I.!C319</f>
        <v>Nájomné za prev. stroje</v>
      </c>
      <c r="D321" s="169">
        <f>XII.!Q321</f>
        <v>2000</v>
      </c>
      <c r="E321" s="170">
        <f>I.!Q319</f>
        <v>2000</v>
      </c>
      <c r="F321" s="171">
        <f>I.!$Q320</f>
        <v>144</v>
      </c>
      <c r="G321" s="159">
        <f t="shared" ref="G321" si="1273">H321-F321</f>
        <v>144</v>
      </c>
      <c r="H321" s="167">
        <f>II.!$Q322</f>
        <v>288</v>
      </c>
      <c r="I321" s="159">
        <f t="shared" ref="I321" si="1274">J321-H321</f>
        <v>144</v>
      </c>
      <c r="J321" s="159">
        <f>III.!$Q322</f>
        <v>432</v>
      </c>
      <c r="K321" s="159">
        <f t="shared" ref="K321" si="1275">L321-J321</f>
        <v>-432</v>
      </c>
      <c r="L321" s="159">
        <f>IV.!$Q322</f>
        <v>0</v>
      </c>
      <c r="M321" s="159">
        <f t="shared" ref="M321" si="1276">N321-L321</f>
        <v>0</v>
      </c>
      <c r="N321" s="159">
        <f>V.!$Q320</f>
        <v>0</v>
      </c>
      <c r="O321" s="159">
        <f t="shared" ref="O321" si="1277">P321-N321</f>
        <v>0</v>
      </c>
      <c r="P321" s="159">
        <f>VI.!$Q320</f>
        <v>0</v>
      </c>
      <c r="Q321" s="159">
        <f t="shared" ref="Q321" si="1278">R321-P321</f>
        <v>0</v>
      </c>
      <c r="R321" s="159">
        <f>VII.!$Q320</f>
        <v>0</v>
      </c>
      <c r="S321" s="159">
        <f t="shared" ref="S321" si="1279">T321-R321</f>
        <v>0</v>
      </c>
      <c r="T321" s="159">
        <f>VIII.!$Q320</f>
        <v>0</v>
      </c>
      <c r="U321" s="159">
        <f t="shared" ref="U321" si="1280">V321-T321</f>
        <v>0</v>
      </c>
      <c r="V321" s="159">
        <f>IX.!$Q320</f>
        <v>0</v>
      </c>
      <c r="W321" s="159">
        <f t="shared" ref="W321" si="1281">X321-V321</f>
        <v>0</v>
      </c>
      <c r="X321" s="159">
        <f>X.!$Q320</f>
        <v>0</v>
      </c>
      <c r="Y321" s="159">
        <f t="shared" ref="Y321" si="1282">Z321-X321</f>
        <v>0</v>
      </c>
      <c r="Z321" s="159">
        <f>XI.!$Q320</f>
        <v>0</v>
      </c>
      <c r="AA321" s="159">
        <f>AB321-Z321</f>
        <v>0</v>
      </c>
      <c r="AB321" s="159">
        <f>XII.!$Q320</f>
        <v>0</v>
      </c>
    </row>
    <row r="322" spans="1:28" x14ac:dyDescent="0.3">
      <c r="A322" s="110"/>
      <c r="B322" s="125"/>
      <c r="C322" s="128"/>
      <c r="D322" s="169"/>
      <c r="E322" s="170"/>
      <c r="F322" s="171"/>
      <c r="G322" s="159"/>
      <c r="H322" s="168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</row>
    <row r="323" spans="1:28" x14ac:dyDescent="0.3">
      <c r="A323" s="110" t="s">
        <v>198</v>
      </c>
      <c r="B323" s="111"/>
      <c r="C323" s="122" t="str">
        <f>I.!C321</f>
        <v>Služby</v>
      </c>
      <c r="D323" s="169">
        <f>XII.!Q323</f>
        <v>64805</v>
      </c>
      <c r="E323" s="170">
        <f>I.!Q321</f>
        <v>64805</v>
      </c>
      <c r="F323" s="171">
        <f>I.!$Q322</f>
        <v>17726.570000000003</v>
      </c>
      <c r="G323" s="159">
        <f t="shared" ref="G323" si="1283">H323-F323</f>
        <v>-276.44000000000233</v>
      </c>
      <c r="H323" s="167">
        <f>II.!$Q324</f>
        <v>17450.13</v>
      </c>
      <c r="I323" s="159">
        <f t="shared" ref="I323" si="1284">J323-H323</f>
        <v>1713.0999999999985</v>
      </c>
      <c r="J323" s="159">
        <f>III.!$Q324</f>
        <v>19163.23</v>
      </c>
      <c r="K323" s="159">
        <f t="shared" ref="K323" si="1285">L323-J323</f>
        <v>-19163.23</v>
      </c>
      <c r="L323" s="159">
        <f>IV.!$Q324</f>
        <v>0</v>
      </c>
      <c r="M323" s="159">
        <f t="shared" ref="M323" si="1286">N323-L323</f>
        <v>0</v>
      </c>
      <c r="N323" s="159">
        <f>V.!$Q322</f>
        <v>0</v>
      </c>
      <c r="O323" s="159">
        <f t="shared" ref="O323" si="1287">P323-N323</f>
        <v>0</v>
      </c>
      <c r="P323" s="159">
        <f>VI.!$Q322</f>
        <v>0</v>
      </c>
      <c r="Q323" s="159">
        <f t="shared" ref="Q323" si="1288">R323-P323</f>
        <v>0</v>
      </c>
      <c r="R323" s="159">
        <f>VII.!$Q322</f>
        <v>0</v>
      </c>
      <c r="S323" s="159">
        <f t="shared" ref="S323" si="1289">T323-R323</f>
        <v>0</v>
      </c>
      <c r="T323" s="159">
        <f>VIII.!$Q322</f>
        <v>0</v>
      </c>
      <c r="U323" s="159">
        <f t="shared" ref="U323" si="1290">V323-T323</f>
        <v>0</v>
      </c>
      <c r="V323" s="159">
        <f>IX.!$Q322</f>
        <v>0</v>
      </c>
      <c r="W323" s="159">
        <f t="shared" ref="W323" si="1291">X323-V323</f>
        <v>0</v>
      </c>
      <c r="X323" s="159">
        <f>X.!$Q322</f>
        <v>0</v>
      </c>
      <c r="Y323" s="159">
        <f t="shared" ref="Y323" si="1292">Z323-X323</f>
        <v>0</v>
      </c>
      <c r="Z323" s="159">
        <f>XI.!$Q322</f>
        <v>0</v>
      </c>
      <c r="AA323" s="159">
        <f>AB323-Z323</f>
        <v>0</v>
      </c>
      <c r="AB323" s="159">
        <f>XII.!$Q322</f>
        <v>0</v>
      </c>
    </row>
    <row r="324" spans="1:28" x14ac:dyDescent="0.3">
      <c r="A324" s="110"/>
      <c r="B324" s="111"/>
      <c r="C324" s="122"/>
      <c r="D324" s="169"/>
      <c r="E324" s="170"/>
      <c r="F324" s="171"/>
      <c r="G324" s="159"/>
      <c r="H324" s="168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</row>
    <row r="325" spans="1:28" x14ac:dyDescent="0.3">
      <c r="A325" s="110"/>
      <c r="B325" s="111" t="s">
        <v>221</v>
      </c>
      <c r="C325" s="122" t="str">
        <f>I.!C323</f>
        <v>Školenia, kurzy,semináre, porady, konferencie</v>
      </c>
      <c r="D325" s="169">
        <f>XII.!Q325</f>
        <v>2500</v>
      </c>
      <c r="E325" s="170">
        <f>I.!Q323</f>
        <v>2500</v>
      </c>
      <c r="F325" s="171">
        <f>I.!$Q324</f>
        <v>142</v>
      </c>
      <c r="G325" s="159">
        <f t="shared" ref="G325" si="1293">H325-F325</f>
        <v>424</v>
      </c>
      <c r="H325" s="167">
        <f>II.!$Q326</f>
        <v>566</v>
      </c>
      <c r="I325" s="159">
        <f t="shared" ref="I325" si="1294">J325-H325</f>
        <v>201</v>
      </c>
      <c r="J325" s="159">
        <f>III.!$Q326</f>
        <v>767</v>
      </c>
      <c r="K325" s="159">
        <f t="shared" ref="K325" si="1295">L325-J325</f>
        <v>-767</v>
      </c>
      <c r="L325" s="159">
        <f>IV.!$Q326</f>
        <v>0</v>
      </c>
      <c r="M325" s="159">
        <f t="shared" ref="M325" si="1296">N325-L325</f>
        <v>0</v>
      </c>
      <c r="N325" s="159">
        <f>V.!$Q324</f>
        <v>0</v>
      </c>
      <c r="O325" s="159">
        <f t="shared" ref="O325" si="1297">P325-N325</f>
        <v>0</v>
      </c>
      <c r="P325" s="159">
        <f>VI.!$Q324</f>
        <v>0</v>
      </c>
      <c r="Q325" s="159">
        <f t="shared" ref="Q325" si="1298">R325-P325</f>
        <v>0</v>
      </c>
      <c r="R325" s="159">
        <f>VII.!$Q324</f>
        <v>0</v>
      </c>
      <c r="S325" s="159">
        <f t="shared" ref="S325" si="1299">T325-R325</f>
        <v>0</v>
      </c>
      <c r="T325" s="159">
        <f>VIII.!$Q324</f>
        <v>0</v>
      </c>
      <c r="U325" s="159">
        <f t="shared" ref="U325" si="1300">V325-T325</f>
        <v>0</v>
      </c>
      <c r="V325" s="159">
        <f>IX.!$Q324</f>
        <v>0</v>
      </c>
      <c r="W325" s="159">
        <f t="shared" ref="W325" si="1301">X325-V325</f>
        <v>0</v>
      </c>
      <c r="X325" s="159">
        <f>X.!$Q324</f>
        <v>0</v>
      </c>
      <c r="Y325" s="159">
        <f t="shared" ref="Y325" si="1302">Z325-X325</f>
        <v>0</v>
      </c>
      <c r="Z325" s="159">
        <f>XI.!$Q324</f>
        <v>0</v>
      </c>
      <c r="AA325" s="159">
        <f>AB325-Z325</f>
        <v>0</v>
      </c>
      <c r="AB325" s="159">
        <f>XII.!$Q324</f>
        <v>0</v>
      </c>
    </row>
    <row r="326" spans="1:28" x14ac:dyDescent="0.3">
      <c r="A326" s="110"/>
      <c r="B326" s="111"/>
      <c r="C326" s="122"/>
      <c r="D326" s="169"/>
      <c r="E326" s="170"/>
      <c r="F326" s="171"/>
      <c r="G326" s="159"/>
      <c r="H326" s="168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</row>
    <row r="327" spans="1:28" ht="12.75" customHeight="1" x14ac:dyDescent="0.3">
      <c r="A327" s="110"/>
      <c r="B327" s="111" t="s">
        <v>223</v>
      </c>
      <c r="C327" s="122" t="str">
        <f>I.!C325</f>
        <v>Všeobecné služby</v>
      </c>
      <c r="D327" s="169">
        <f>XII.!Q327</f>
        <v>6500</v>
      </c>
      <c r="E327" s="170">
        <f>I.!Q325</f>
        <v>6500</v>
      </c>
      <c r="F327" s="171">
        <f>I.!$Q326</f>
        <v>326.89999999999998</v>
      </c>
      <c r="G327" s="159">
        <f t="shared" ref="G327" si="1303">H327-F327</f>
        <v>785.88</v>
      </c>
      <c r="H327" s="167">
        <f>II.!$Q328</f>
        <v>1112.78</v>
      </c>
      <c r="I327" s="159">
        <f t="shared" ref="I327" si="1304">J327-H327</f>
        <v>198.57999999999993</v>
      </c>
      <c r="J327" s="159">
        <f>III.!$Q328</f>
        <v>1311.36</v>
      </c>
      <c r="K327" s="159">
        <f t="shared" ref="K327" si="1305">L327-J327</f>
        <v>-1311.36</v>
      </c>
      <c r="L327" s="159">
        <f>IV.!$Q328</f>
        <v>0</v>
      </c>
      <c r="M327" s="159">
        <f t="shared" ref="M327" si="1306">N327-L327</f>
        <v>0</v>
      </c>
      <c r="N327" s="159">
        <f>V.!$Q326</f>
        <v>0</v>
      </c>
      <c r="O327" s="159">
        <f t="shared" ref="O327" si="1307">P327-N327</f>
        <v>0</v>
      </c>
      <c r="P327" s="159">
        <f>VI.!$Q326</f>
        <v>0</v>
      </c>
      <c r="Q327" s="159">
        <f t="shared" ref="Q327" si="1308">R327-P327</f>
        <v>0</v>
      </c>
      <c r="R327" s="159">
        <f>VII.!$Q326</f>
        <v>0</v>
      </c>
      <c r="S327" s="159">
        <f t="shared" ref="S327" si="1309">T327-R327</f>
        <v>0</v>
      </c>
      <c r="T327" s="159">
        <f>VIII.!$Q326</f>
        <v>0</v>
      </c>
      <c r="U327" s="159">
        <f t="shared" ref="U327" si="1310">V327-T327</f>
        <v>0</v>
      </c>
      <c r="V327" s="159">
        <f>IX.!$Q326</f>
        <v>0</v>
      </c>
      <c r="W327" s="159">
        <f t="shared" ref="W327" si="1311">X327-V327</f>
        <v>0</v>
      </c>
      <c r="X327" s="159">
        <f>X.!$Q326</f>
        <v>0</v>
      </c>
      <c r="Y327" s="159">
        <f t="shared" ref="Y327" si="1312">Z327-X327</f>
        <v>0</v>
      </c>
      <c r="Z327" s="159">
        <f>XI.!$Q326</f>
        <v>0</v>
      </c>
      <c r="AA327" s="159">
        <f>AB327-Z327</f>
        <v>0</v>
      </c>
      <c r="AB327" s="159">
        <f>XII.!$Q326</f>
        <v>0</v>
      </c>
    </row>
    <row r="328" spans="1:28" x14ac:dyDescent="0.3">
      <c r="A328" s="110"/>
      <c r="B328" s="111"/>
      <c r="C328" s="122"/>
      <c r="D328" s="169"/>
      <c r="E328" s="170"/>
      <c r="F328" s="171"/>
      <c r="G328" s="159"/>
      <c r="H328" s="168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</row>
    <row r="329" spans="1:28" ht="13.8" customHeight="1" x14ac:dyDescent="0.3">
      <c r="A329" s="110"/>
      <c r="B329" s="111" t="s">
        <v>225</v>
      </c>
      <c r="C329" s="122" t="str">
        <f>I.!C327</f>
        <v>Špeciálne služby</v>
      </c>
      <c r="D329" s="169">
        <f>XII.!Q329</f>
        <v>5000</v>
      </c>
      <c r="E329" s="170">
        <f>I.!Q327</f>
        <v>5000</v>
      </c>
      <c r="F329" s="171">
        <f>I.!$Q328</f>
        <v>273.48</v>
      </c>
      <c r="G329" s="159">
        <f t="shared" ref="G329" si="1313">H329-F329</f>
        <v>0</v>
      </c>
      <c r="H329" s="167">
        <f>II.!$Q330</f>
        <v>273.48</v>
      </c>
      <c r="I329" s="159">
        <f t="shared" ref="I329" si="1314">J329-H329</f>
        <v>364.73</v>
      </c>
      <c r="J329" s="159">
        <f>III.!$Q330</f>
        <v>638.21</v>
      </c>
      <c r="K329" s="159">
        <f t="shared" ref="K329" si="1315">L329-J329</f>
        <v>-638.21</v>
      </c>
      <c r="L329" s="159">
        <f>IV.!$Q330</f>
        <v>0</v>
      </c>
      <c r="M329" s="159">
        <f t="shared" ref="M329" si="1316">N329-L329</f>
        <v>0</v>
      </c>
      <c r="N329" s="159">
        <f>V.!$Q328</f>
        <v>0</v>
      </c>
      <c r="O329" s="159">
        <f t="shared" ref="O329" si="1317">P329-N329</f>
        <v>0</v>
      </c>
      <c r="P329" s="159">
        <f>VI.!$Q328</f>
        <v>0</v>
      </c>
      <c r="Q329" s="159">
        <f t="shared" ref="Q329" si="1318">R329-P329</f>
        <v>0</v>
      </c>
      <c r="R329" s="159">
        <f>VII.!$Q328</f>
        <v>0</v>
      </c>
      <c r="S329" s="159">
        <f t="shared" ref="S329" si="1319">T329-R329</f>
        <v>0</v>
      </c>
      <c r="T329" s="159">
        <f>VIII.!$Q328</f>
        <v>0</v>
      </c>
      <c r="U329" s="159">
        <f t="shared" ref="U329" si="1320">V329-T329</f>
        <v>0</v>
      </c>
      <c r="V329" s="159">
        <f>IX.!$Q328</f>
        <v>0</v>
      </c>
      <c r="W329" s="159">
        <f t="shared" ref="W329" si="1321">X329-V329</f>
        <v>0</v>
      </c>
      <c r="X329" s="159">
        <f>X.!$Q328</f>
        <v>0</v>
      </c>
      <c r="Y329" s="159">
        <f t="shared" ref="Y329" si="1322">Z329-X329</f>
        <v>0</v>
      </c>
      <c r="Z329" s="159">
        <f>XI.!$Q328</f>
        <v>0</v>
      </c>
      <c r="AA329" s="159">
        <f>AB329-Z329</f>
        <v>0</v>
      </c>
      <c r="AB329" s="159">
        <f>XII.!$Q328</f>
        <v>0</v>
      </c>
    </row>
    <row r="330" spans="1:28" x14ac:dyDescent="0.3">
      <c r="A330" s="110"/>
      <c r="B330" s="111"/>
      <c r="C330" s="122"/>
      <c r="D330" s="169"/>
      <c r="E330" s="170"/>
      <c r="F330" s="171"/>
      <c r="G330" s="159"/>
      <c r="H330" s="168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</row>
    <row r="331" spans="1:28" x14ac:dyDescent="0.3">
      <c r="A331" s="110"/>
      <c r="B331" s="111" t="s">
        <v>227</v>
      </c>
      <c r="C331" s="122" t="str">
        <f>I.!C329</f>
        <v>Cestovné iným osobám</v>
      </c>
      <c r="D331" s="169">
        <f>XII.!Q331</f>
        <v>510</v>
      </c>
      <c r="E331" s="170">
        <f>I.!Q329</f>
        <v>510</v>
      </c>
      <c r="F331" s="171">
        <f>I.!$Q330</f>
        <v>0</v>
      </c>
      <c r="G331" s="159">
        <f t="shared" ref="G331" si="1323">H331-F331</f>
        <v>0</v>
      </c>
      <c r="H331" s="167">
        <f>II.!$Q332</f>
        <v>0</v>
      </c>
      <c r="I331" s="159">
        <f t="shared" ref="I331" si="1324">J331-H331</f>
        <v>0</v>
      </c>
      <c r="J331" s="159">
        <f>III.!$Q332</f>
        <v>0</v>
      </c>
      <c r="K331" s="159">
        <f t="shared" ref="K331" si="1325">L331-J331</f>
        <v>0</v>
      </c>
      <c r="L331" s="159">
        <f>IV.!$Q332</f>
        <v>0</v>
      </c>
      <c r="M331" s="159">
        <f t="shared" ref="M331" si="1326">N331-L331</f>
        <v>0</v>
      </c>
      <c r="N331" s="159">
        <f>V.!$Q330</f>
        <v>0</v>
      </c>
      <c r="O331" s="159">
        <f t="shared" ref="O331" si="1327">P331-N331</f>
        <v>0</v>
      </c>
      <c r="P331" s="159">
        <f>VI.!$Q330</f>
        <v>0</v>
      </c>
      <c r="Q331" s="159">
        <f t="shared" ref="Q331" si="1328">R331-P331</f>
        <v>0</v>
      </c>
      <c r="R331" s="159">
        <f>VII.!$Q330</f>
        <v>0</v>
      </c>
      <c r="S331" s="159">
        <f t="shared" ref="S331" si="1329">T331-R331</f>
        <v>0</v>
      </c>
      <c r="T331" s="159">
        <f>VIII.!$Q330</f>
        <v>0</v>
      </c>
      <c r="U331" s="159">
        <f t="shared" ref="U331" si="1330">V331-T331</f>
        <v>0</v>
      </c>
      <c r="V331" s="159">
        <f>IX.!$Q330</f>
        <v>0</v>
      </c>
      <c r="W331" s="159">
        <f t="shared" ref="W331" si="1331">X331-V331</f>
        <v>0</v>
      </c>
      <c r="X331" s="159">
        <f>X.!$Q330</f>
        <v>0</v>
      </c>
      <c r="Y331" s="159">
        <f t="shared" ref="Y331" si="1332">Z331-X331</f>
        <v>0</v>
      </c>
      <c r="Z331" s="159">
        <f>XI.!$Q330</f>
        <v>0</v>
      </c>
      <c r="AA331" s="159">
        <f>AB331-Z331</f>
        <v>0</v>
      </c>
      <c r="AB331" s="159">
        <f>XII.!$Q330</f>
        <v>0</v>
      </c>
    </row>
    <row r="332" spans="1:28" x14ac:dyDescent="0.3">
      <c r="A332" s="110"/>
      <c r="B332" s="111"/>
      <c r="C332" s="122"/>
      <c r="D332" s="169"/>
      <c r="E332" s="170"/>
      <c r="F332" s="171"/>
      <c r="G332" s="159"/>
      <c r="H332" s="168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</row>
    <row r="333" spans="1:28" x14ac:dyDescent="0.3">
      <c r="A333" s="110"/>
      <c r="B333" s="111" t="s">
        <v>229</v>
      </c>
      <c r="C333" s="122" t="str">
        <f>I.!C331</f>
        <v>Poplatky, odvody, dane</v>
      </c>
      <c r="D333" s="169">
        <f>XII.!Q333</f>
        <v>3000</v>
      </c>
      <c r="E333" s="170">
        <f>I.!Q331</f>
        <v>3000</v>
      </c>
      <c r="F333" s="171">
        <f>I.!$Q332</f>
        <v>156.02000000000001</v>
      </c>
      <c r="G333" s="159">
        <f t="shared" ref="G333" si="1333">H333-F333</f>
        <v>180.11999999999998</v>
      </c>
      <c r="H333" s="167">
        <f>II.!$Q334</f>
        <v>336.14</v>
      </c>
      <c r="I333" s="159">
        <f t="shared" ref="I333" si="1334">J333-H333</f>
        <v>323.45000000000005</v>
      </c>
      <c r="J333" s="159">
        <f>III.!$Q334</f>
        <v>659.59</v>
      </c>
      <c r="K333" s="159">
        <f t="shared" ref="K333" si="1335">L333-J333</f>
        <v>-659.59</v>
      </c>
      <c r="L333" s="159">
        <f>IV.!$Q334</f>
        <v>0</v>
      </c>
      <c r="M333" s="159">
        <f t="shared" ref="M333" si="1336">N333-L333</f>
        <v>0</v>
      </c>
      <c r="N333" s="159">
        <f>V.!$Q332</f>
        <v>0</v>
      </c>
      <c r="O333" s="159">
        <f t="shared" ref="O333" si="1337">P333-N333</f>
        <v>0</v>
      </c>
      <c r="P333" s="159">
        <f>VI.!$Q332</f>
        <v>0</v>
      </c>
      <c r="Q333" s="159">
        <f t="shared" ref="Q333" si="1338">R333-P333</f>
        <v>0</v>
      </c>
      <c r="R333" s="159">
        <f>VII.!$Q332</f>
        <v>0</v>
      </c>
      <c r="S333" s="159">
        <f t="shared" ref="S333" si="1339">T333-R333</f>
        <v>0</v>
      </c>
      <c r="T333" s="159">
        <f>VIII.!$Q332</f>
        <v>0</v>
      </c>
      <c r="U333" s="159">
        <f t="shared" ref="U333" si="1340">V333-T333</f>
        <v>0</v>
      </c>
      <c r="V333" s="159">
        <f>IX.!$Q332</f>
        <v>0</v>
      </c>
      <c r="W333" s="159">
        <f t="shared" ref="W333" si="1341">X333-V333</f>
        <v>0</v>
      </c>
      <c r="X333" s="159">
        <f>X.!$Q332</f>
        <v>0</v>
      </c>
      <c r="Y333" s="159">
        <f t="shared" ref="Y333" si="1342">Z333-X333</f>
        <v>0</v>
      </c>
      <c r="Z333" s="159">
        <f>XI.!$Q332</f>
        <v>0</v>
      </c>
      <c r="AA333" s="159">
        <f>AB333-Z333</f>
        <v>0</v>
      </c>
      <c r="AB333" s="159">
        <f>XII.!$Q332</f>
        <v>0</v>
      </c>
    </row>
    <row r="334" spans="1:28" x14ac:dyDescent="0.3">
      <c r="A334" s="110"/>
      <c r="B334" s="111"/>
      <c r="C334" s="122"/>
      <c r="D334" s="169"/>
      <c r="E334" s="170"/>
      <c r="F334" s="171"/>
      <c r="G334" s="159"/>
      <c r="H334" s="168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</row>
    <row r="335" spans="1:28" ht="12.75" customHeight="1" x14ac:dyDescent="0.3">
      <c r="A335" s="110"/>
      <c r="B335" s="111" t="s">
        <v>231</v>
      </c>
      <c r="C335" s="122" t="str">
        <f>I.!C333</f>
        <v>Stravovanie</v>
      </c>
      <c r="D335" s="169">
        <f>XII.!Q335</f>
        <v>15700</v>
      </c>
      <c r="E335" s="170">
        <f>I.!Q333</f>
        <v>15700</v>
      </c>
      <c r="F335" s="171">
        <f>I.!$Q334</f>
        <v>11850.79</v>
      </c>
      <c r="G335" s="159">
        <f t="shared" ref="G335" si="1343">H335-F335</f>
        <v>-2940.1400000000012</v>
      </c>
      <c r="H335" s="167">
        <f>II.!$Q336</f>
        <v>8910.65</v>
      </c>
      <c r="I335" s="159">
        <f t="shared" ref="I335" si="1344">J335-H335</f>
        <v>-2643.2599999999993</v>
      </c>
      <c r="J335" s="159">
        <f>III.!$Q336</f>
        <v>6267.39</v>
      </c>
      <c r="K335" s="159">
        <f t="shared" ref="K335" si="1345">L335-J335</f>
        <v>-6267.39</v>
      </c>
      <c r="L335" s="159">
        <f>IV.!$Q336</f>
        <v>0</v>
      </c>
      <c r="M335" s="159">
        <f t="shared" ref="M335" si="1346">N335-L335</f>
        <v>0</v>
      </c>
      <c r="N335" s="159">
        <f>V.!$Q334</f>
        <v>0</v>
      </c>
      <c r="O335" s="159">
        <f t="shared" ref="O335" si="1347">P335-N335</f>
        <v>0</v>
      </c>
      <c r="P335" s="159">
        <f>VI.!$Q334</f>
        <v>0</v>
      </c>
      <c r="Q335" s="159">
        <f t="shared" ref="Q335" si="1348">R335-P335</f>
        <v>0</v>
      </c>
      <c r="R335" s="159">
        <f>VII.!$Q334</f>
        <v>0</v>
      </c>
      <c r="S335" s="159">
        <f t="shared" ref="S335" si="1349">T335-R335</f>
        <v>0</v>
      </c>
      <c r="T335" s="159">
        <f>VIII.!$Q334</f>
        <v>0</v>
      </c>
      <c r="U335" s="159">
        <f t="shared" ref="U335" si="1350">V335-T335</f>
        <v>0</v>
      </c>
      <c r="V335" s="159">
        <f>IX.!$Q334</f>
        <v>0</v>
      </c>
      <c r="W335" s="159">
        <f t="shared" ref="W335" si="1351">X335-V335</f>
        <v>0</v>
      </c>
      <c r="X335" s="159">
        <f>X.!$Q334</f>
        <v>0</v>
      </c>
      <c r="Y335" s="159">
        <f t="shared" ref="Y335" si="1352">Z335-X335</f>
        <v>0</v>
      </c>
      <c r="Z335" s="159">
        <f>XI.!$Q334</f>
        <v>0</v>
      </c>
      <c r="AA335" s="159">
        <f>AB335-Z335</f>
        <v>0</v>
      </c>
      <c r="AB335" s="159">
        <f>XII.!$Q334</f>
        <v>0</v>
      </c>
    </row>
    <row r="336" spans="1:28" x14ac:dyDescent="0.3">
      <c r="A336" s="110"/>
      <c r="B336" s="111"/>
      <c r="C336" s="122"/>
      <c r="D336" s="169"/>
      <c r="E336" s="170"/>
      <c r="F336" s="171"/>
      <c r="G336" s="159"/>
      <c r="H336" s="168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</row>
    <row r="337" spans="1:28" ht="13.8" customHeight="1" x14ac:dyDescent="0.3">
      <c r="A337" s="110"/>
      <c r="B337" s="111" t="s">
        <v>233</v>
      </c>
      <c r="C337" s="122" t="str">
        <f>I.!C335</f>
        <v>Poistné</v>
      </c>
      <c r="D337" s="169">
        <f>XII.!Q337</f>
        <v>13000</v>
      </c>
      <c r="E337" s="170">
        <f>I.!Q335</f>
        <v>13000</v>
      </c>
      <c r="F337" s="171">
        <f>I.!$Q336</f>
        <v>2946.18</v>
      </c>
      <c r="G337" s="159">
        <f t="shared" ref="G337" si="1353">H337-F337</f>
        <v>15</v>
      </c>
      <c r="H337" s="167">
        <f>II.!$Q338</f>
        <v>2961.18</v>
      </c>
      <c r="I337" s="159">
        <f t="shared" ref="I337" si="1354">J337-H337</f>
        <v>2293.5800000000004</v>
      </c>
      <c r="J337" s="159">
        <f>III.!$Q338</f>
        <v>5254.76</v>
      </c>
      <c r="K337" s="159">
        <f t="shared" ref="K337" si="1355">L337-J337</f>
        <v>-5254.76</v>
      </c>
      <c r="L337" s="159">
        <f>IV.!$Q338</f>
        <v>0</v>
      </c>
      <c r="M337" s="159">
        <f t="shared" ref="M337" si="1356">N337-L337</f>
        <v>0</v>
      </c>
      <c r="N337" s="159">
        <f>V.!$Q336</f>
        <v>0</v>
      </c>
      <c r="O337" s="159">
        <f t="shared" ref="O337" si="1357">P337-N337</f>
        <v>0</v>
      </c>
      <c r="P337" s="159">
        <f>VI.!$Q336</f>
        <v>0</v>
      </c>
      <c r="Q337" s="159">
        <f t="shared" ref="Q337" si="1358">R337-P337</f>
        <v>0</v>
      </c>
      <c r="R337" s="159">
        <f>VII.!$Q336</f>
        <v>0</v>
      </c>
      <c r="S337" s="159">
        <f t="shared" ref="S337" si="1359">T337-R337</f>
        <v>0</v>
      </c>
      <c r="T337" s="159">
        <f>VIII.!$Q336</f>
        <v>0</v>
      </c>
      <c r="U337" s="159">
        <f t="shared" ref="U337" si="1360">V337-T337</f>
        <v>0</v>
      </c>
      <c r="V337" s="159">
        <f>IX.!$Q336</f>
        <v>0</v>
      </c>
      <c r="W337" s="159">
        <f t="shared" ref="W337" si="1361">X337-V337</f>
        <v>0</v>
      </c>
      <c r="X337" s="159">
        <f>X.!$Q336</f>
        <v>0</v>
      </c>
      <c r="Y337" s="159">
        <f t="shared" ref="Y337" si="1362">Z337-X337</f>
        <v>0</v>
      </c>
      <c r="Z337" s="159">
        <f>XI.!$Q336</f>
        <v>0</v>
      </c>
      <c r="AA337" s="159">
        <f>AB337-Z337</f>
        <v>0</v>
      </c>
      <c r="AB337" s="159">
        <f>XII.!$Q336</f>
        <v>0</v>
      </c>
    </row>
    <row r="338" spans="1:28" ht="14.4" customHeight="1" x14ac:dyDescent="0.3">
      <c r="A338" s="110"/>
      <c r="B338" s="111"/>
      <c r="C338" s="122"/>
      <c r="D338" s="169"/>
      <c r="E338" s="170"/>
      <c r="F338" s="171"/>
      <c r="G338" s="159"/>
      <c r="H338" s="168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</row>
    <row r="339" spans="1:28" x14ac:dyDescent="0.3">
      <c r="A339" s="110"/>
      <c r="B339" s="111" t="s">
        <v>235</v>
      </c>
      <c r="C339" s="122" t="str">
        <f>I.!C337</f>
        <v>Prídel do sociálneho fondu</v>
      </c>
      <c r="D339" s="169">
        <f>XII.!Q339</f>
        <v>3395</v>
      </c>
      <c r="E339" s="170">
        <f>I.!Q337</f>
        <v>3395</v>
      </c>
      <c r="F339" s="171">
        <f>I.!$Q338</f>
        <v>232</v>
      </c>
      <c r="G339" s="159">
        <f t="shared" ref="G339" si="1363">H339-F339</f>
        <v>265.91000000000003</v>
      </c>
      <c r="H339" s="167">
        <f>II.!$Q340</f>
        <v>497.91</v>
      </c>
      <c r="I339" s="159">
        <f t="shared" ref="I339" si="1364">J339-H339</f>
        <v>276.03000000000003</v>
      </c>
      <c r="J339" s="159">
        <f>III.!$Q340</f>
        <v>773.94</v>
      </c>
      <c r="K339" s="159">
        <f t="shared" ref="K339" si="1365">L339-J339</f>
        <v>-773.94</v>
      </c>
      <c r="L339" s="159">
        <f>IV.!$Q340</f>
        <v>0</v>
      </c>
      <c r="M339" s="159">
        <f t="shared" ref="M339" si="1366">N339-L339</f>
        <v>0</v>
      </c>
      <c r="N339" s="159">
        <f>V.!$Q338</f>
        <v>0</v>
      </c>
      <c r="O339" s="159">
        <f t="shared" ref="O339" si="1367">P339-N339</f>
        <v>0</v>
      </c>
      <c r="P339" s="159">
        <f>VI.!$Q338</f>
        <v>0</v>
      </c>
      <c r="Q339" s="159">
        <f t="shared" ref="Q339" si="1368">R339-P339</f>
        <v>0</v>
      </c>
      <c r="R339" s="159">
        <f>VII.!$Q338</f>
        <v>0</v>
      </c>
      <c r="S339" s="159">
        <f t="shared" ref="S339" si="1369">T339-R339</f>
        <v>0</v>
      </c>
      <c r="T339" s="159">
        <f>VIII.!$Q338</f>
        <v>0</v>
      </c>
      <c r="U339" s="159">
        <f t="shared" ref="U339" si="1370">V339-T339</f>
        <v>0</v>
      </c>
      <c r="V339" s="159">
        <f>IX.!$Q338</f>
        <v>0</v>
      </c>
      <c r="W339" s="159">
        <f t="shared" ref="W339" si="1371">X339-V339</f>
        <v>0</v>
      </c>
      <c r="X339" s="159">
        <f>X.!$Q338</f>
        <v>0</v>
      </c>
      <c r="Y339" s="159">
        <f t="shared" ref="Y339" si="1372">Z339-X339</f>
        <v>0</v>
      </c>
      <c r="Z339" s="159">
        <f>XI.!$Q338</f>
        <v>0</v>
      </c>
      <c r="AA339" s="159">
        <f>AB339-Z339</f>
        <v>0</v>
      </c>
      <c r="AB339" s="159">
        <f>XII.!$Q338</f>
        <v>0</v>
      </c>
    </row>
    <row r="340" spans="1:28" x14ac:dyDescent="0.3">
      <c r="A340" s="110"/>
      <c r="B340" s="111"/>
      <c r="C340" s="122"/>
      <c r="D340" s="169"/>
      <c r="E340" s="170"/>
      <c r="F340" s="171"/>
      <c r="G340" s="159"/>
      <c r="H340" s="168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</row>
    <row r="341" spans="1:28" x14ac:dyDescent="0.3">
      <c r="A341" s="110"/>
      <c r="B341" s="111" t="s">
        <v>237</v>
      </c>
      <c r="C341" s="122" t="str">
        <f>I.!C339</f>
        <v>Odmeny na základe dohôd mimopracovným zamestnanc.</v>
      </c>
      <c r="D341" s="164">
        <f>XII.!Q341</f>
        <v>14000</v>
      </c>
      <c r="E341" s="170">
        <f>I.!Q339</f>
        <v>14000</v>
      </c>
      <c r="F341" s="171">
        <f>I.!$Q340</f>
        <v>839.75</v>
      </c>
      <c r="G341" s="159">
        <f t="shared" ref="G341" si="1373">H341-F341</f>
        <v>988.5</v>
      </c>
      <c r="H341" s="167">
        <f>II.!$Q342</f>
        <v>1828.25</v>
      </c>
      <c r="I341" s="159">
        <f t="shared" ref="I341" si="1374">J341-H341</f>
        <v>586.88000000000011</v>
      </c>
      <c r="J341" s="159">
        <f>III.!$Q342</f>
        <v>2415.13</v>
      </c>
      <c r="K341" s="159">
        <f t="shared" ref="K341" si="1375">L341-J341</f>
        <v>-2415.13</v>
      </c>
      <c r="L341" s="159">
        <f>IV.!$Q342</f>
        <v>0</v>
      </c>
      <c r="M341" s="159">
        <f t="shared" ref="M341" si="1376">N341-L341</f>
        <v>0</v>
      </c>
      <c r="N341" s="159">
        <f>V.!$Q340</f>
        <v>0</v>
      </c>
      <c r="O341" s="159">
        <f t="shared" ref="O341" si="1377">P341-N341</f>
        <v>0</v>
      </c>
      <c r="P341" s="159">
        <f>VI.!$Q340</f>
        <v>0</v>
      </c>
      <c r="Q341" s="159">
        <f t="shared" ref="Q341" si="1378">R341-P341</f>
        <v>0</v>
      </c>
      <c r="R341" s="159">
        <f>VII.!$Q340</f>
        <v>0</v>
      </c>
      <c r="S341" s="159">
        <f t="shared" ref="S341" si="1379">T341-R341</f>
        <v>0</v>
      </c>
      <c r="T341" s="159">
        <f>VIII.!$Q340</f>
        <v>0</v>
      </c>
      <c r="U341" s="159">
        <f t="shared" ref="U341" si="1380">V341-T341</f>
        <v>0</v>
      </c>
      <c r="V341" s="159">
        <f>IX.!$Q340</f>
        <v>0</v>
      </c>
      <c r="W341" s="159">
        <f t="shared" ref="W341" si="1381">X341-V341</f>
        <v>0</v>
      </c>
      <c r="X341" s="159">
        <f>X.!$Q340</f>
        <v>0</v>
      </c>
      <c r="Y341" s="159">
        <f t="shared" ref="Y341" si="1382">Z341-X341</f>
        <v>0</v>
      </c>
      <c r="Z341" s="159">
        <f>XI.!$Q340</f>
        <v>0</v>
      </c>
      <c r="AA341" s="159">
        <f>AB341-Z341</f>
        <v>0</v>
      </c>
      <c r="AB341" s="159">
        <f>XII.!$Q340</f>
        <v>0</v>
      </c>
    </row>
    <row r="342" spans="1:28" x14ac:dyDescent="0.3">
      <c r="A342" s="110"/>
      <c r="B342" s="111"/>
      <c r="C342" s="122"/>
      <c r="D342" s="165"/>
      <c r="E342" s="170"/>
      <c r="F342" s="171"/>
      <c r="G342" s="159"/>
      <c r="H342" s="168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</row>
    <row r="343" spans="1:28" ht="13.05" hidden="1" customHeight="1" x14ac:dyDescent="0.3">
      <c r="A343" s="110"/>
      <c r="B343" s="111" t="s">
        <v>239</v>
      </c>
      <c r="C343" s="122" t="str">
        <f>I.!C341</f>
        <v>Manká a škody</v>
      </c>
      <c r="D343" s="169">
        <f>XII.!Q343</f>
        <v>0</v>
      </c>
      <c r="E343" s="170">
        <f>I.!Q341</f>
        <v>0</v>
      </c>
      <c r="F343" s="171">
        <f>I.!$Q342</f>
        <v>0</v>
      </c>
      <c r="G343" s="159">
        <f t="shared" ref="G343" si="1383">H343-F343</f>
        <v>0</v>
      </c>
      <c r="H343" s="167">
        <f>II.!$Q344</f>
        <v>0</v>
      </c>
      <c r="I343" s="159">
        <f t="shared" ref="I343" si="1384">J343-H343</f>
        <v>0</v>
      </c>
      <c r="J343" s="159">
        <f>III.!$Q344</f>
        <v>0</v>
      </c>
      <c r="K343" s="159">
        <f t="shared" ref="K343" si="1385">L343-J343</f>
        <v>0</v>
      </c>
      <c r="L343" s="159">
        <f>IV.!$Q344</f>
        <v>0</v>
      </c>
      <c r="M343" s="159">
        <f t="shared" ref="M343" si="1386">N343-L343</f>
        <v>0</v>
      </c>
      <c r="N343" s="159">
        <f>V.!$Q342</f>
        <v>0</v>
      </c>
      <c r="O343" s="159">
        <f t="shared" ref="O343" si="1387">P343-N343</f>
        <v>0</v>
      </c>
      <c r="P343" s="159">
        <f>VI.!$Q342</f>
        <v>0</v>
      </c>
      <c r="Q343" s="159">
        <f t="shared" ref="Q343" si="1388">R343-P343</f>
        <v>0</v>
      </c>
      <c r="R343" s="159">
        <f>VII.!$Q342</f>
        <v>0</v>
      </c>
      <c r="S343" s="159">
        <f t="shared" ref="S343" si="1389">T343-R343</f>
        <v>0</v>
      </c>
      <c r="T343" s="159">
        <f>VIII.!$Q342</f>
        <v>0</v>
      </c>
      <c r="U343" s="159">
        <f t="shared" ref="U343" si="1390">V343-T343</f>
        <v>0</v>
      </c>
      <c r="V343" s="159">
        <f>IX.!$Q342</f>
        <v>0</v>
      </c>
      <c r="W343" s="159">
        <f t="shared" ref="W343" si="1391">X343-V343</f>
        <v>0</v>
      </c>
      <c r="X343" s="159">
        <f>X.!$Q342</f>
        <v>0</v>
      </c>
      <c r="Y343" s="159">
        <f t="shared" ref="Y343" si="1392">Z343-X343</f>
        <v>0</v>
      </c>
      <c r="Z343" s="159">
        <f>XI.!$Q342</f>
        <v>0</v>
      </c>
      <c r="AA343" s="159">
        <f>AB343-Z343</f>
        <v>0</v>
      </c>
      <c r="AB343" s="159">
        <f>XII.!$Q342</f>
        <v>0</v>
      </c>
    </row>
    <row r="344" spans="1:28" ht="13.05" hidden="1" customHeight="1" x14ac:dyDescent="0.3">
      <c r="A344" s="110"/>
      <c r="B344" s="111"/>
      <c r="C344" s="122"/>
      <c r="D344" s="169"/>
      <c r="E344" s="170"/>
      <c r="F344" s="171"/>
      <c r="G344" s="159"/>
      <c r="H344" s="168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</row>
    <row r="345" spans="1:28" x14ac:dyDescent="0.3">
      <c r="A345" s="110"/>
      <c r="B345" s="111" t="s">
        <v>241</v>
      </c>
      <c r="C345" s="122" t="str">
        <f>I.!C343</f>
        <v>Dane</v>
      </c>
      <c r="D345" s="169">
        <f>XII.!Q345</f>
        <v>1200</v>
      </c>
      <c r="E345" s="170">
        <f>I.!Q343</f>
        <v>1200</v>
      </c>
      <c r="F345" s="171">
        <f>I.!$Q344</f>
        <v>959.45</v>
      </c>
      <c r="G345" s="159">
        <f t="shared" ref="G345" si="1393">H345-F345</f>
        <v>4.2899999999999636</v>
      </c>
      <c r="H345" s="167">
        <f>II.!$Q346</f>
        <v>963.74</v>
      </c>
      <c r="I345" s="159">
        <f t="shared" ref="I345" si="1394">J345-H345</f>
        <v>112.1099999999999</v>
      </c>
      <c r="J345" s="159">
        <f>III.!$Q346</f>
        <v>1075.8499999999999</v>
      </c>
      <c r="K345" s="159">
        <f t="shared" ref="K345" si="1395">L345-J345</f>
        <v>-1075.8499999999999</v>
      </c>
      <c r="L345" s="159">
        <f>IV.!$Q346</f>
        <v>0</v>
      </c>
      <c r="M345" s="159">
        <f t="shared" ref="M345" si="1396">N345-L345</f>
        <v>0</v>
      </c>
      <c r="N345" s="159">
        <f>V.!$Q344</f>
        <v>0</v>
      </c>
      <c r="O345" s="159">
        <f t="shared" ref="O345" si="1397">P345-N345</f>
        <v>0</v>
      </c>
      <c r="P345" s="159">
        <f>VI.!$Q344</f>
        <v>0</v>
      </c>
      <c r="Q345" s="159">
        <f t="shared" ref="Q345" si="1398">R345-P345</f>
        <v>0</v>
      </c>
      <c r="R345" s="159">
        <f>VII.!$Q344</f>
        <v>0</v>
      </c>
      <c r="S345" s="159">
        <f t="shared" ref="S345" si="1399">T345-R345</f>
        <v>0</v>
      </c>
      <c r="T345" s="159">
        <f>VIII.!$Q344</f>
        <v>0</v>
      </c>
      <c r="U345" s="159">
        <f t="shared" ref="U345" si="1400">V345-T345</f>
        <v>0</v>
      </c>
      <c r="V345" s="159">
        <f>IX.!$Q344</f>
        <v>0</v>
      </c>
      <c r="W345" s="159">
        <f t="shared" ref="W345" si="1401">X345-V345</f>
        <v>0</v>
      </c>
      <c r="X345" s="159">
        <f>X.!$Q344</f>
        <v>0</v>
      </c>
      <c r="Y345" s="159">
        <f t="shared" ref="Y345" si="1402">Z345-X345</f>
        <v>0</v>
      </c>
      <c r="Z345" s="159">
        <f>XI.!$Q344</f>
        <v>0</v>
      </c>
      <c r="AA345" s="159">
        <f>AB345-Z345</f>
        <v>0</v>
      </c>
      <c r="AB345" s="159">
        <f>XII.!$Q344</f>
        <v>0</v>
      </c>
    </row>
    <row r="346" spans="1:28" x14ac:dyDescent="0.3">
      <c r="A346" s="110"/>
      <c r="B346" s="111"/>
      <c r="C346" s="122"/>
      <c r="D346" s="169"/>
      <c r="E346" s="170"/>
      <c r="F346" s="171"/>
      <c r="G346" s="159"/>
      <c r="H346" s="168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</row>
    <row r="347" spans="1:28" x14ac:dyDescent="0.3">
      <c r="A347" s="110" t="s">
        <v>198</v>
      </c>
      <c r="B347" s="111"/>
      <c r="C347" s="122" t="str">
        <f>I.!C347</f>
        <v>MsÚ nemocenské dávky</v>
      </c>
      <c r="D347" s="169">
        <f>XII.!Q347</f>
        <v>10152</v>
      </c>
      <c r="E347" s="170">
        <f>I.!Q345</f>
        <v>10152</v>
      </c>
      <c r="F347" s="171">
        <f>I.!$Q346</f>
        <v>0</v>
      </c>
      <c r="G347" s="159">
        <f t="shared" ref="G347" si="1403">H347-F347</f>
        <v>0</v>
      </c>
      <c r="H347" s="167">
        <f>II.!$Q348</f>
        <v>0</v>
      </c>
      <c r="I347" s="159">
        <f t="shared" ref="I347" si="1404">J347-H347</f>
        <v>2538</v>
      </c>
      <c r="J347" s="159">
        <f>III.!$Q348</f>
        <v>2538</v>
      </c>
      <c r="K347" s="159">
        <f t="shared" ref="K347" si="1405">L347-J347</f>
        <v>-2538</v>
      </c>
      <c r="L347" s="159">
        <f>IV.!$Q348</f>
        <v>0</v>
      </c>
      <c r="M347" s="159">
        <f t="shared" ref="M347" si="1406">N347-L347</f>
        <v>0</v>
      </c>
      <c r="N347" s="159">
        <f>V.!$Q346</f>
        <v>0</v>
      </c>
      <c r="O347" s="159">
        <f t="shared" ref="O347" si="1407">P347-N347</f>
        <v>0</v>
      </c>
      <c r="P347" s="159">
        <f>VI.!$Q346</f>
        <v>0</v>
      </c>
      <c r="Q347" s="159">
        <f t="shared" ref="Q347" si="1408">R347-P347</f>
        <v>0</v>
      </c>
      <c r="R347" s="159">
        <f>VII.!$Q346</f>
        <v>0</v>
      </c>
      <c r="S347" s="159">
        <f t="shared" ref="S347" si="1409">T347-R347</f>
        <v>0</v>
      </c>
      <c r="T347" s="159">
        <f>VIII.!$Q346</f>
        <v>0</v>
      </c>
      <c r="U347" s="159">
        <f t="shared" ref="U347" si="1410">V347-T347</f>
        <v>0</v>
      </c>
      <c r="V347" s="159">
        <f>IX.!$Q346</f>
        <v>0</v>
      </c>
      <c r="W347" s="159">
        <f t="shared" ref="W347" si="1411">X347-V347</f>
        <v>0</v>
      </c>
      <c r="X347" s="159">
        <f>X.!$Q346</f>
        <v>0</v>
      </c>
      <c r="Y347" s="159">
        <f t="shared" ref="Y347" si="1412">Z347-X347</f>
        <v>0</v>
      </c>
      <c r="Z347" s="159">
        <f>XI.!$Q346</f>
        <v>0</v>
      </c>
      <c r="AA347" s="159">
        <f>AB347-Z347</f>
        <v>0</v>
      </c>
      <c r="AB347" s="159">
        <f>XII.!$Q346</f>
        <v>0</v>
      </c>
    </row>
    <row r="348" spans="1:28" x14ac:dyDescent="0.3">
      <c r="A348" s="110"/>
      <c r="B348" s="111"/>
      <c r="C348" s="122"/>
      <c r="D348" s="169"/>
      <c r="E348" s="170"/>
      <c r="F348" s="171"/>
      <c r="G348" s="159"/>
      <c r="H348" s="168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</row>
    <row r="349" spans="1:28" x14ac:dyDescent="0.3">
      <c r="A349" s="110" t="s">
        <v>198</v>
      </c>
      <c r="B349" s="111"/>
      <c r="C349" s="122" t="str">
        <f>I.!C349</f>
        <v>Administratíva</v>
      </c>
      <c r="D349" s="169">
        <f>XII.!Q349</f>
        <v>989</v>
      </c>
      <c r="E349" s="170">
        <f>I.!Q347</f>
        <v>989</v>
      </c>
      <c r="F349" s="171">
        <f>I.!$Q348</f>
        <v>200.92</v>
      </c>
      <c r="G349" s="159">
        <f t="shared" ref="G349" si="1413">H349-F349</f>
        <v>0</v>
      </c>
      <c r="H349" s="167">
        <f>II.!$Q350</f>
        <v>200.92</v>
      </c>
      <c r="I349" s="159">
        <f t="shared" ref="I349" si="1414">J349-H349</f>
        <v>0</v>
      </c>
      <c r="J349" s="159">
        <f>III.!$Q350</f>
        <v>200.92</v>
      </c>
      <c r="K349" s="159">
        <f t="shared" ref="K349" si="1415">L349-J349</f>
        <v>-200.92</v>
      </c>
      <c r="L349" s="159">
        <f>IV.!$Q350</f>
        <v>0</v>
      </c>
      <c r="M349" s="159">
        <f t="shared" ref="M349" si="1416">N349-L349</f>
        <v>0</v>
      </c>
      <c r="N349" s="159">
        <f>V.!$Q348</f>
        <v>0</v>
      </c>
      <c r="O349" s="159">
        <f t="shared" ref="O349" si="1417">P349-N349</f>
        <v>0</v>
      </c>
      <c r="P349" s="159">
        <f>VI.!$Q348</f>
        <v>0</v>
      </c>
      <c r="Q349" s="159">
        <f t="shared" ref="Q349" si="1418">R349-P349</f>
        <v>0</v>
      </c>
      <c r="R349" s="159">
        <f>VII.!$Q348</f>
        <v>0</v>
      </c>
      <c r="S349" s="159">
        <f t="shared" ref="S349" si="1419">T349-R349</f>
        <v>0</v>
      </c>
      <c r="T349" s="159">
        <f>VIII.!$Q348</f>
        <v>0</v>
      </c>
      <c r="U349" s="159">
        <f t="shared" ref="U349" si="1420">V349-T349</f>
        <v>0</v>
      </c>
      <c r="V349" s="159">
        <f>IX.!$Q348</f>
        <v>0</v>
      </c>
      <c r="W349" s="159">
        <f t="shared" ref="W349" si="1421">X349-V349</f>
        <v>0</v>
      </c>
      <c r="X349" s="159">
        <f>X.!$Q348</f>
        <v>0</v>
      </c>
      <c r="Y349" s="159">
        <f t="shared" ref="Y349" si="1422">Z349-X349</f>
        <v>0</v>
      </c>
      <c r="Z349" s="159">
        <f>XI.!$Q348</f>
        <v>0</v>
      </c>
      <c r="AA349" s="159">
        <f>AB349-Z349</f>
        <v>0</v>
      </c>
      <c r="AB349" s="159">
        <f>XII.!$Q348</f>
        <v>0</v>
      </c>
    </row>
    <row r="350" spans="1:28" ht="14.4" thickBot="1" x14ac:dyDescent="0.35">
      <c r="A350" s="120"/>
      <c r="B350" s="121"/>
      <c r="C350" s="123"/>
      <c r="D350" s="173"/>
      <c r="E350" s="217"/>
      <c r="F350" s="233"/>
      <c r="G350" s="209"/>
      <c r="H350" s="210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</row>
  </sheetData>
  <sheetProtection sheet="1" objects="1" scenarios="1"/>
  <mergeCells count="4683">
    <mergeCell ref="A349:A350"/>
    <mergeCell ref="B349:B350"/>
    <mergeCell ref="C349:C350"/>
    <mergeCell ref="A286:A287"/>
    <mergeCell ref="B286:B287"/>
    <mergeCell ref="C286:C287"/>
    <mergeCell ref="A288:A289"/>
    <mergeCell ref="B288:B289"/>
    <mergeCell ref="C288:C289"/>
    <mergeCell ref="A291:B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45:A346"/>
    <mergeCell ref="B345:B346"/>
    <mergeCell ref="C345:C346"/>
    <mergeCell ref="A293:A294"/>
    <mergeCell ref="B293:B294"/>
    <mergeCell ref="C293:C294"/>
    <mergeCell ref="A297:A298"/>
    <mergeCell ref="B297:B298"/>
    <mergeCell ref="C297:C298"/>
    <mergeCell ref="A265:A266"/>
    <mergeCell ref="B265:B266"/>
    <mergeCell ref="C265:C266"/>
    <mergeCell ref="A267:A268"/>
    <mergeCell ref="B267:B268"/>
    <mergeCell ref="C267:C268"/>
    <mergeCell ref="A270:B271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84:A285"/>
    <mergeCell ref="B284:B285"/>
    <mergeCell ref="C284:C285"/>
    <mergeCell ref="A276:A277"/>
    <mergeCell ref="B276:B277"/>
    <mergeCell ref="C276:C277"/>
    <mergeCell ref="C272:C273"/>
    <mergeCell ref="A272:A273"/>
    <mergeCell ref="B272:B273"/>
    <mergeCell ref="A240:A241"/>
    <mergeCell ref="B240:B241"/>
    <mergeCell ref="C240:C241"/>
    <mergeCell ref="A242:A243"/>
    <mergeCell ref="B242:B243"/>
    <mergeCell ref="C242:C243"/>
    <mergeCell ref="A245:B24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55:A256"/>
    <mergeCell ref="B255:B256"/>
    <mergeCell ref="C255:C256"/>
    <mergeCell ref="C253:C254"/>
    <mergeCell ref="B249:B250"/>
    <mergeCell ref="C249:C250"/>
    <mergeCell ref="C245:C246"/>
    <mergeCell ref="A191:A192"/>
    <mergeCell ref="B191:B192"/>
    <mergeCell ref="C191:C192"/>
    <mergeCell ref="A193:A194"/>
    <mergeCell ref="B193:B194"/>
    <mergeCell ref="C193:C194"/>
    <mergeCell ref="A196:B197"/>
    <mergeCell ref="A232:A233"/>
    <mergeCell ref="B232:B233"/>
    <mergeCell ref="C232:C233"/>
    <mergeCell ref="A234:A235"/>
    <mergeCell ref="B234:B235"/>
    <mergeCell ref="C234:C235"/>
    <mergeCell ref="A236:A237"/>
    <mergeCell ref="B236:B237"/>
    <mergeCell ref="C236:C237"/>
    <mergeCell ref="A238:A239"/>
    <mergeCell ref="B238:B239"/>
    <mergeCell ref="C238:C239"/>
    <mergeCell ref="A228:A229"/>
    <mergeCell ref="B228:B229"/>
    <mergeCell ref="C228:C229"/>
    <mergeCell ref="A222:A223"/>
    <mergeCell ref="B222:B223"/>
    <mergeCell ref="C222:C223"/>
    <mergeCell ref="A218:A219"/>
    <mergeCell ref="B218:B219"/>
    <mergeCell ref="C218:C219"/>
    <mergeCell ref="A214:A215"/>
    <mergeCell ref="B214:B215"/>
    <mergeCell ref="C214:C215"/>
    <mergeCell ref="B208:B209"/>
    <mergeCell ref="Z267:Z268"/>
    <mergeCell ref="AA267:AA268"/>
    <mergeCell ref="AB267:AB268"/>
    <mergeCell ref="Z185:Z186"/>
    <mergeCell ref="AA185:AA186"/>
    <mergeCell ref="AB185:AB186"/>
    <mergeCell ref="Z187:Z188"/>
    <mergeCell ref="AA187:AA188"/>
    <mergeCell ref="AB187:AB188"/>
    <mergeCell ref="Z132:Z133"/>
    <mergeCell ref="AA132:AA133"/>
    <mergeCell ref="AB132:AB133"/>
    <mergeCell ref="Z134:Z135"/>
    <mergeCell ref="AA134:AA135"/>
    <mergeCell ref="AB134:AB135"/>
    <mergeCell ref="Y132:Y133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Q267:Q268"/>
    <mergeCell ref="R267:R268"/>
    <mergeCell ref="S267:S268"/>
    <mergeCell ref="T267:T268"/>
    <mergeCell ref="U267:U268"/>
    <mergeCell ref="V267:V268"/>
    <mergeCell ref="W267:W268"/>
    <mergeCell ref="X267:X268"/>
    <mergeCell ref="Y267:Y268"/>
    <mergeCell ref="D132:D133"/>
    <mergeCell ref="D134:D135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Q187:Q18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F193:F194"/>
    <mergeCell ref="A253:A254"/>
    <mergeCell ref="B253:B254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C134:C135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A183:AA184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R181:R182"/>
    <mergeCell ref="Q181:Q182"/>
    <mergeCell ref="S181:S182"/>
    <mergeCell ref="T181:T182"/>
    <mergeCell ref="V181:V182"/>
    <mergeCell ref="U134:U135"/>
    <mergeCell ref="V134:V135"/>
    <mergeCell ref="W134:W135"/>
    <mergeCell ref="X134:X135"/>
    <mergeCell ref="Y134:Y135"/>
    <mergeCell ref="AA181:AA182"/>
    <mergeCell ref="AB181:AB182"/>
    <mergeCell ref="Z181:Z182"/>
    <mergeCell ref="X181:X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W181:W182"/>
    <mergeCell ref="AA214:AA215"/>
    <mergeCell ref="AB214:AB215"/>
    <mergeCell ref="B210:B211"/>
    <mergeCell ref="C210:C211"/>
    <mergeCell ref="D214:D215"/>
    <mergeCell ref="E214:E215"/>
    <mergeCell ref="F214:F215"/>
    <mergeCell ref="G214:G215"/>
    <mergeCell ref="A173:A174"/>
    <mergeCell ref="B173:B174"/>
    <mergeCell ref="C173:C174"/>
    <mergeCell ref="A175:A176"/>
    <mergeCell ref="B175:B176"/>
    <mergeCell ref="C175:C176"/>
    <mergeCell ref="D175:D176"/>
    <mergeCell ref="E175:E176"/>
    <mergeCell ref="F175:F176"/>
    <mergeCell ref="Y212:Y213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M175:M176"/>
    <mergeCell ref="N175:N176"/>
    <mergeCell ref="AB183:AB184"/>
    <mergeCell ref="O175:O176"/>
    <mergeCell ref="AB175:AB176"/>
    <mergeCell ref="Y181:Y182"/>
    <mergeCell ref="T175:T176"/>
    <mergeCell ref="A210:A211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W169:W170"/>
    <mergeCell ref="X167:X168"/>
    <mergeCell ref="Y167:Y168"/>
    <mergeCell ref="H169:H170"/>
    <mergeCell ref="I169:I170"/>
    <mergeCell ref="J169:J170"/>
    <mergeCell ref="K169:K170"/>
    <mergeCell ref="S169:S170"/>
    <mergeCell ref="T169:T170"/>
    <mergeCell ref="U169:U170"/>
    <mergeCell ref="V169:V170"/>
    <mergeCell ref="A181:A182"/>
    <mergeCell ref="B181:B182"/>
    <mergeCell ref="C181:C182"/>
    <mergeCell ref="A169:A170"/>
    <mergeCell ref="B169:B170"/>
    <mergeCell ref="C169:C170"/>
    <mergeCell ref="D169:D170"/>
    <mergeCell ref="E169:E170"/>
    <mergeCell ref="F169:F170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AB165:AB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V165:V166"/>
    <mergeCell ref="W165:W166"/>
    <mergeCell ref="J167:J168"/>
    <mergeCell ref="K167:K168"/>
    <mergeCell ref="L167:L168"/>
    <mergeCell ref="M167:M168"/>
    <mergeCell ref="T167:T168"/>
    <mergeCell ref="U167:U168"/>
    <mergeCell ref="V167:V168"/>
    <mergeCell ref="W167:W168"/>
    <mergeCell ref="A165:A166"/>
    <mergeCell ref="B165:B166"/>
    <mergeCell ref="C165:C166"/>
    <mergeCell ref="G169:G170"/>
    <mergeCell ref="N167:N168"/>
    <mergeCell ref="O167:O168"/>
    <mergeCell ref="P167:P168"/>
    <mergeCell ref="Q167:Q168"/>
    <mergeCell ref="R167:R168"/>
    <mergeCell ref="S167:S168"/>
    <mergeCell ref="P171:P172"/>
    <mergeCell ref="Q171:Q172"/>
    <mergeCell ref="R171:R172"/>
    <mergeCell ref="S171:S17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L169:L170"/>
    <mergeCell ref="D165:D166"/>
    <mergeCell ref="E165:E166"/>
    <mergeCell ref="F165:F166"/>
    <mergeCell ref="G165:G166"/>
    <mergeCell ref="H165:H166"/>
    <mergeCell ref="I165:I166"/>
    <mergeCell ref="N163:N164"/>
    <mergeCell ref="O163:O164"/>
    <mergeCell ref="X165:X166"/>
    <mergeCell ref="Y165:Y166"/>
    <mergeCell ref="Z165:Z166"/>
    <mergeCell ref="AA165:AA166"/>
    <mergeCell ref="V163:V164"/>
    <mergeCell ref="W163:W164"/>
    <mergeCell ref="X163:X164"/>
    <mergeCell ref="Y163:Y164"/>
    <mergeCell ref="P165:P166"/>
    <mergeCell ref="Q165:Q166"/>
    <mergeCell ref="R165:R166"/>
    <mergeCell ref="S165:S166"/>
    <mergeCell ref="T165:T166"/>
    <mergeCell ref="U165:U166"/>
    <mergeCell ref="P163:P164"/>
    <mergeCell ref="Q163:Q164"/>
    <mergeCell ref="R163:R164"/>
    <mergeCell ref="S163:S164"/>
    <mergeCell ref="Z163:Z164"/>
    <mergeCell ref="AA163:AA164"/>
    <mergeCell ref="T163:T164"/>
    <mergeCell ref="AB161:AB162"/>
    <mergeCell ref="V161:V162"/>
    <mergeCell ref="W161:W162"/>
    <mergeCell ref="X161:X162"/>
    <mergeCell ref="Y161:Y162"/>
    <mergeCell ref="Z161:Z162"/>
    <mergeCell ref="J165:J166"/>
    <mergeCell ref="K165:K166"/>
    <mergeCell ref="L165:L166"/>
    <mergeCell ref="M165:M166"/>
    <mergeCell ref="N165:N166"/>
    <mergeCell ref="O165:O166"/>
    <mergeCell ref="J163:J164"/>
    <mergeCell ref="K163:K164"/>
    <mergeCell ref="L163:L164"/>
    <mergeCell ref="M163:M164"/>
    <mergeCell ref="U163:U164"/>
    <mergeCell ref="AB167:AB168"/>
    <mergeCell ref="AB163:AB164"/>
    <mergeCell ref="Z169:Z170"/>
    <mergeCell ref="AA169:AA170"/>
    <mergeCell ref="AB169:AB170"/>
    <mergeCell ref="M169:M170"/>
    <mergeCell ref="N169:N170"/>
    <mergeCell ref="O169:O170"/>
    <mergeCell ref="P169:P170"/>
    <mergeCell ref="Q169:Q170"/>
    <mergeCell ref="R169:R170"/>
    <mergeCell ref="Z167:Z168"/>
    <mergeCell ref="AA167:AA168"/>
    <mergeCell ref="AA171:AA172"/>
    <mergeCell ref="AB171:AB172"/>
    <mergeCell ref="U171:U172"/>
    <mergeCell ref="V171:V172"/>
    <mergeCell ref="W171:W172"/>
    <mergeCell ref="X171:X172"/>
    <mergeCell ref="Y171:Y172"/>
    <mergeCell ref="Z171:Z172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H158:H159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Z147:Z148"/>
    <mergeCell ref="Z143:Z144"/>
    <mergeCell ref="Z139:Z140"/>
    <mergeCell ref="U175:U176"/>
    <mergeCell ref="V175:V176"/>
    <mergeCell ref="W175:W176"/>
    <mergeCell ref="X175:X176"/>
    <mergeCell ref="Y175:Y176"/>
    <mergeCell ref="G175:G176"/>
    <mergeCell ref="H175:H176"/>
    <mergeCell ref="I175:I176"/>
    <mergeCell ref="J175:J176"/>
    <mergeCell ref="K175:K176"/>
    <mergeCell ref="L175:L176"/>
    <mergeCell ref="Y126:Y127"/>
    <mergeCell ref="Z126:Z127"/>
    <mergeCell ref="AA126:AA127"/>
    <mergeCell ref="AB126:AB127"/>
    <mergeCell ref="AB173:AB174"/>
    <mergeCell ref="X169:X170"/>
    <mergeCell ref="Y169:Y170"/>
    <mergeCell ref="R175:R176"/>
    <mergeCell ref="S175:S176"/>
    <mergeCell ref="T171:T172"/>
    <mergeCell ref="J161:J162"/>
    <mergeCell ref="K161:K162"/>
    <mergeCell ref="L161:L162"/>
    <mergeCell ref="M161:M162"/>
    <mergeCell ref="N161:N162"/>
    <mergeCell ref="O161:O162"/>
    <mergeCell ref="AA158:AA159"/>
    <mergeCell ref="AB158:AB159"/>
    <mergeCell ref="AA156:AA157"/>
    <mergeCell ref="AB156:AB157"/>
    <mergeCell ref="G158:G159"/>
    <mergeCell ref="D173:D174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A161:AA162"/>
    <mergeCell ref="P161:P162"/>
    <mergeCell ref="Q161:Q162"/>
    <mergeCell ref="R161:R162"/>
    <mergeCell ref="S161:S162"/>
    <mergeCell ref="T161:T162"/>
    <mergeCell ref="S126:S127"/>
    <mergeCell ref="T126:T127"/>
    <mergeCell ref="U126:U127"/>
    <mergeCell ref="V126:V127"/>
    <mergeCell ref="W126:W127"/>
    <mergeCell ref="X126:X127"/>
    <mergeCell ref="U161:U162"/>
    <mergeCell ref="AB349:AB350"/>
    <mergeCell ref="A84:A85"/>
    <mergeCell ref="C84:C85"/>
    <mergeCell ref="E84:E85"/>
    <mergeCell ref="F84:F85"/>
    <mergeCell ref="G84:G85"/>
    <mergeCell ref="H84:H85"/>
    <mergeCell ref="I84:I85"/>
    <mergeCell ref="J84:J85"/>
    <mergeCell ref="V349:V350"/>
    <mergeCell ref="W349:W350"/>
    <mergeCell ref="X349:X350"/>
    <mergeCell ref="Y349:Y350"/>
    <mergeCell ref="Z349:Z350"/>
    <mergeCell ref="AA349:AA350"/>
    <mergeCell ref="P349:P350"/>
    <mergeCell ref="Q349:Q350"/>
    <mergeCell ref="R349:R350"/>
    <mergeCell ref="S349:S350"/>
    <mergeCell ref="T349:T350"/>
    <mergeCell ref="U349:U350"/>
    <mergeCell ref="J349:J350"/>
    <mergeCell ref="K349:K350"/>
    <mergeCell ref="L349:L350"/>
    <mergeCell ref="M349:M350"/>
    <mergeCell ref="N349:N350"/>
    <mergeCell ref="O349:O350"/>
    <mergeCell ref="AB347:AB348"/>
    <mergeCell ref="A337:A338"/>
    <mergeCell ref="B337:B338"/>
    <mergeCell ref="C337:C338"/>
    <mergeCell ref="D349:D350"/>
    <mergeCell ref="E349:E350"/>
    <mergeCell ref="F349:F350"/>
    <mergeCell ref="G349:G350"/>
    <mergeCell ref="H349:H350"/>
    <mergeCell ref="I349:I350"/>
    <mergeCell ref="V347:V348"/>
    <mergeCell ref="W347:W348"/>
    <mergeCell ref="X347:X348"/>
    <mergeCell ref="Y347:Y348"/>
    <mergeCell ref="Z347:Z348"/>
    <mergeCell ref="AA347:AA348"/>
    <mergeCell ref="P347:P348"/>
    <mergeCell ref="Q347:Q348"/>
    <mergeCell ref="R347:R348"/>
    <mergeCell ref="S347:S348"/>
    <mergeCell ref="T347:T348"/>
    <mergeCell ref="U347:U348"/>
    <mergeCell ref="J347:J348"/>
    <mergeCell ref="K347:K348"/>
    <mergeCell ref="L347:L348"/>
    <mergeCell ref="M347:M348"/>
    <mergeCell ref="N347:N348"/>
    <mergeCell ref="O347:O348"/>
    <mergeCell ref="AB345:AB346"/>
    <mergeCell ref="A335:A336"/>
    <mergeCell ref="B335:B336"/>
    <mergeCell ref="C335:C336"/>
    <mergeCell ref="D347:D348"/>
    <mergeCell ref="E347:E348"/>
    <mergeCell ref="F347:F348"/>
    <mergeCell ref="G347:G348"/>
    <mergeCell ref="H347:H348"/>
    <mergeCell ref="I347:I348"/>
    <mergeCell ref="V345:V346"/>
    <mergeCell ref="W345:W346"/>
    <mergeCell ref="X345:X346"/>
    <mergeCell ref="Y345:Y346"/>
    <mergeCell ref="Z345:Z346"/>
    <mergeCell ref="AA345:AA346"/>
    <mergeCell ref="P345:P346"/>
    <mergeCell ref="Q345:Q346"/>
    <mergeCell ref="R345:R346"/>
    <mergeCell ref="S345:S346"/>
    <mergeCell ref="T345:T346"/>
    <mergeCell ref="U345:U346"/>
    <mergeCell ref="J345:J346"/>
    <mergeCell ref="K345:K346"/>
    <mergeCell ref="L345:L346"/>
    <mergeCell ref="M345:M346"/>
    <mergeCell ref="N345:N346"/>
    <mergeCell ref="O345:O346"/>
    <mergeCell ref="D345:D346"/>
    <mergeCell ref="A347:A348"/>
    <mergeCell ref="B347:B348"/>
    <mergeCell ref="C347:C348"/>
    <mergeCell ref="E345:E346"/>
    <mergeCell ref="F345:F346"/>
    <mergeCell ref="G345:G346"/>
    <mergeCell ref="H345:H346"/>
    <mergeCell ref="I345:I346"/>
    <mergeCell ref="V343:V344"/>
    <mergeCell ref="W343:W344"/>
    <mergeCell ref="X343:X344"/>
    <mergeCell ref="Y343:Y344"/>
    <mergeCell ref="Z343:Z344"/>
    <mergeCell ref="AA343:AA344"/>
    <mergeCell ref="P343:P344"/>
    <mergeCell ref="Q343:Q344"/>
    <mergeCell ref="R343:R344"/>
    <mergeCell ref="S343:S344"/>
    <mergeCell ref="T343:T344"/>
    <mergeCell ref="U343:U344"/>
    <mergeCell ref="J343:J344"/>
    <mergeCell ref="K343:K344"/>
    <mergeCell ref="L343:L344"/>
    <mergeCell ref="M343:M344"/>
    <mergeCell ref="N343:N344"/>
    <mergeCell ref="O343:O344"/>
    <mergeCell ref="AB341:AB342"/>
    <mergeCell ref="A331:A332"/>
    <mergeCell ref="B331:B332"/>
    <mergeCell ref="C331:C332"/>
    <mergeCell ref="D343:D344"/>
    <mergeCell ref="E343:E344"/>
    <mergeCell ref="F343:F344"/>
    <mergeCell ref="G343:G344"/>
    <mergeCell ref="H343:H344"/>
    <mergeCell ref="I343:I344"/>
    <mergeCell ref="V341:V342"/>
    <mergeCell ref="W341:W342"/>
    <mergeCell ref="X341:X342"/>
    <mergeCell ref="Y341:Y342"/>
    <mergeCell ref="Z341:Z342"/>
    <mergeCell ref="AA341:AA342"/>
    <mergeCell ref="P341:P342"/>
    <mergeCell ref="Q341:Q342"/>
    <mergeCell ref="R341:R342"/>
    <mergeCell ref="S341:S342"/>
    <mergeCell ref="T341:T342"/>
    <mergeCell ref="U341:U342"/>
    <mergeCell ref="J341:J342"/>
    <mergeCell ref="K341:K342"/>
    <mergeCell ref="L341:L342"/>
    <mergeCell ref="M341:M342"/>
    <mergeCell ref="N341:N342"/>
    <mergeCell ref="O341:O342"/>
    <mergeCell ref="AB343:AB344"/>
    <mergeCell ref="A333:A334"/>
    <mergeCell ref="B333:B334"/>
    <mergeCell ref="C333:C334"/>
    <mergeCell ref="D341:D342"/>
    <mergeCell ref="E341:E342"/>
    <mergeCell ref="F341:F342"/>
    <mergeCell ref="G341:G342"/>
    <mergeCell ref="H341:H342"/>
    <mergeCell ref="I341:I342"/>
    <mergeCell ref="V339:V340"/>
    <mergeCell ref="W339:W340"/>
    <mergeCell ref="X339:X340"/>
    <mergeCell ref="Y339:Y340"/>
    <mergeCell ref="Z339:Z340"/>
    <mergeCell ref="AA339:AA340"/>
    <mergeCell ref="P339:P340"/>
    <mergeCell ref="Q339:Q340"/>
    <mergeCell ref="R339:R340"/>
    <mergeCell ref="S339:S340"/>
    <mergeCell ref="T339:T340"/>
    <mergeCell ref="U339:U340"/>
    <mergeCell ref="J339:J340"/>
    <mergeCell ref="K339:K340"/>
    <mergeCell ref="L339:L340"/>
    <mergeCell ref="M339:M340"/>
    <mergeCell ref="N339:N340"/>
    <mergeCell ref="O339:O340"/>
    <mergeCell ref="AB337:AB338"/>
    <mergeCell ref="A327:A328"/>
    <mergeCell ref="B327:B328"/>
    <mergeCell ref="C327:C328"/>
    <mergeCell ref="D339:D340"/>
    <mergeCell ref="E339:E340"/>
    <mergeCell ref="F339:F340"/>
    <mergeCell ref="G339:G340"/>
    <mergeCell ref="H339:H340"/>
    <mergeCell ref="I339:I340"/>
    <mergeCell ref="V337:V338"/>
    <mergeCell ref="W337:W338"/>
    <mergeCell ref="X337:X338"/>
    <mergeCell ref="Y337:Y338"/>
    <mergeCell ref="Z337:Z338"/>
    <mergeCell ref="AA337:AA338"/>
    <mergeCell ref="P337:P338"/>
    <mergeCell ref="Q337:Q338"/>
    <mergeCell ref="R337:R338"/>
    <mergeCell ref="S337:S338"/>
    <mergeCell ref="T337:T338"/>
    <mergeCell ref="U337:U338"/>
    <mergeCell ref="J337:J338"/>
    <mergeCell ref="K337:K338"/>
    <mergeCell ref="L337:L338"/>
    <mergeCell ref="M337:M338"/>
    <mergeCell ref="N337:N338"/>
    <mergeCell ref="O337:O338"/>
    <mergeCell ref="AB339:AB340"/>
    <mergeCell ref="A329:A330"/>
    <mergeCell ref="B329:B330"/>
    <mergeCell ref="C329:C330"/>
    <mergeCell ref="D337:D338"/>
    <mergeCell ref="E337:E338"/>
    <mergeCell ref="F337:F338"/>
    <mergeCell ref="G337:G338"/>
    <mergeCell ref="H337:H338"/>
    <mergeCell ref="I337:I338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23:A324"/>
    <mergeCell ref="B323:B324"/>
    <mergeCell ref="C323:C324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5:AB336"/>
    <mergeCell ref="A325:A326"/>
    <mergeCell ref="B325:B326"/>
    <mergeCell ref="C325:C326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B329:AB330"/>
    <mergeCell ref="A319:A320"/>
    <mergeCell ref="B319:B320"/>
    <mergeCell ref="C319:C320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31:AB332"/>
    <mergeCell ref="A321:A322"/>
    <mergeCell ref="B321:B322"/>
    <mergeCell ref="C321:C322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5:AB326"/>
    <mergeCell ref="A315:A316"/>
    <mergeCell ref="B315:B316"/>
    <mergeCell ref="C315:C316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7:AB328"/>
    <mergeCell ref="A317:A318"/>
    <mergeCell ref="B317:B318"/>
    <mergeCell ref="C317:C318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1:AB322"/>
    <mergeCell ref="A311:A312"/>
    <mergeCell ref="B311:B312"/>
    <mergeCell ref="C311:C312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23:AB324"/>
    <mergeCell ref="A313:A314"/>
    <mergeCell ref="B313:B314"/>
    <mergeCell ref="C313:C314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17:AB318"/>
    <mergeCell ref="A307:A308"/>
    <mergeCell ref="B307:B308"/>
    <mergeCell ref="C307:C308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9:AB320"/>
    <mergeCell ref="A309:A310"/>
    <mergeCell ref="B309:B310"/>
    <mergeCell ref="C309:C310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3:AB314"/>
    <mergeCell ref="A303:A304"/>
    <mergeCell ref="B303:B304"/>
    <mergeCell ref="C303:C304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05:A306"/>
    <mergeCell ref="B305:B306"/>
    <mergeCell ref="C305:C306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09:AB310"/>
    <mergeCell ref="A299:A300"/>
    <mergeCell ref="B299:B300"/>
    <mergeCell ref="C299:C300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01:A302"/>
    <mergeCell ref="B301:B302"/>
    <mergeCell ref="C301:C302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5:AB306"/>
    <mergeCell ref="A295:A296"/>
    <mergeCell ref="B295:B296"/>
    <mergeCell ref="C295:C296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1:AB302"/>
    <mergeCell ref="C291:C292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297:AB298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3:AB294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A288:AA289"/>
    <mergeCell ref="AB288:AB289"/>
    <mergeCell ref="D291:D292"/>
    <mergeCell ref="E291:E292"/>
    <mergeCell ref="F291:F292"/>
    <mergeCell ref="G291:G292"/>
    <mergeCell ref="H291:H292"/>
    <mergeCell ref="I291:I292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AB291:AB292"/>
    <mergeCell ref="D288:D289"/>
    <mergeCell ref="E288:E289"/>
    <mergeCell ref="F288:F289"/>
    <mergeCell ref="G288:G289"/>
    <mergeCell ref="H288:H289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AA284:AA285"/>
    <mergeCell ref="AB284:AB285"/>
    <mergeCell ref="A274:A275"/>
    <mergeCell ref="B274:B275"/>
    <mergeCell ref="C274:C275"/>
    <mergeCell ref="D286:D287"/>
    <mergeCell ref="E286:E287"/>
    <mergeCell ref="F286:F287"/>
    <mergeCell ref="G286:G287"/>
    <mergeCell ref="H286:H287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AA286:AA287"/>
    <mergeCell ref="AB286:AB287"/>
    <mergeCell ref="D284:D285"/>
    <mergeCell ref="E284:E285"/>
    <mergeCell ref="F284:F285"/>
    <mergeCell ref="G284:G285"/>
    <mergeCell ref="H284:H285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AA280:AA281"/>
    <mergeCell ref="AB280:AB281"/>
    <mergeCell ref="C270:C271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AA282:AA283"/>
    <mergeCell ref="AB282:AB283"/>
    <mergeCell ref="D280:D281"/>
    <mergeCell ref="E280:E281"/>
    <mergeCell ref="F280:F281"/>
    <mergeCell ref="G280:G281"/>
    <mergeCell ref="H280:H281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AA276:AA277"/>
    <mergeCell ref="AB276:AB277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AA278:AA279"/>
    <mergeCell ref="AB278:AB279"/>
    <mergeCell ref="D276:D277"/>
    <mergeCell ref="E276:E277"/>
    <mergeCell ref="F276:F277"/>
    <mergeCell ref="G276:G277"/>
    <mergeCell ref="H276:H277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A272:AA273"/>
    <mergeCell ref="AB272:AB273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4:AA275"/>
    <mergeCell ref="AB274:AB275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Z265:Z266"/>
    <mergeCell ref="AA265:AA266"/>
    <mergeCell ref="AB265:AB266"/>
    <mergeCell ref="D270:D271"/>
    <mergeCell ref="E270:E271"/>
    <mergeCell ref="F270:F271"/>
    <mergeCell ref="G270:G271"/>
    <mergeCell ref="H270:H271"/>
    <mergeCell ref="T265:T266"/>
    <mergeCell ref="U265:U266"/>
    <mergeCell ref="V265:V266"/>
    <mergeCell ref="W265:W266"/>
    <mergeCell ref="X265:X266"/>
    <mergeCell ref="Y265:Y266"/>
    <mergeCell ref="N265:N266"/>
    <mergeCell ref="O265:O266"/>
    <mergeCell ref="P265:P266"/>
    <mergeCell ref="Q265:Q266"/>
    <mergeCell ref="R265:R266"/>
    <mergeCell ref="S265:S266"/>
    <mergeCell ref="H265:H266"/>
    <mergeCell ref="I265:I266"/>
    <mergeCell ref="J265:J266"/>
    <mergeCell ref="K265:K266"/>
    <mergeCell ref="L265:L266"/>
    <mergeCell ref="M265:M266"/>
    <mergeCell ref="AA270:AA271"/>
    <mergeCell ref="AB270:AB271"/>
    <mergeCell ref="D265:D266"/>
    <mergeCell ref="E265:E266"/>
    <mergeCell ref="F265:F266"/>
    <mergeCell ref="G265:G266"/>
    <mergeCell ref="U263:U264"/>
    <mergeCell ref="V263:V264"/>
    <mergeCell ref="W263:W264"/>
    <mergeCell ref="X263:X264"/>
    <mergeCell ref="Y263:Y264"/>
    <mergeCell ref="N263:N264"/>
    <mergeCell ref="O263:O264"/>
    <mergeCell ref="P263:P264"/>
    <mergeCell ref="Q263:Q264"/>
    <mergeCell ref="R263:R264"/>
    <mergeCell ref="S263:S264"/>
    <mergeCell ref="H263:H264"/>
    <mergeCell ref="I263:I264"/>
    <mergeCell ref="J263:J264"/>
    <mergeCell ref="K263:K264"/>
    <mergeCell ref="L263:L264"/>
    <mergeCell ref="M263:M264"/>
    <mergeCell ref="Z261:Z262"/>
    <mergeCell ref="AA261:AA262"/>
    <mergeCell ref="AB261:AB262"/>
    <mergeCell ref="A251:A252"/>
    <mergeCell ref="B251:B252"/>
    <mergeCell ref="C251:C252"/>
    <mergeCell ref="D263:D264"/>
    <mergeCell ref="E263:E264"/>
    <mergeCell ref="F263:F264"/>
    <mergeCell ref="G263:G264"/>
    <mergeCell ref="T261:T262"/>
    <mergeCell ref="U261:U262"/>
    <mergeCell ref="V261:V262"/>
    <mergeCell ref="W261:W262"/>
    <mergeCell ref="X261:X262"/>
    <mergeCell ref="Y261:Y262"/>
    <mergeCell ref="N261:N262"/>
    <mergeCell ref="O261:O262"/>
    <mergeCell ref="P261:P262"/>
    <mergeCell ref="Q261:Q262"/>
    <mergeCell ref="R261:R262"/>
    <mergeCell ref="S261:S262"/>
    <mergeCell ref="H261:H262"/>
    <mergeCell ref="I261:I262"/>
    <mergeCell ref="J261:J262"/>
    <mergeCell ref="K261:K262"/>
    <mergeCell ref="L261:L262"/>
    <mergeCell ref="M261:M262"/>
    <mergeCell ref="Z263:Z264"/>
    <mergeCell ref="AA263:AA264"/>
    <mergeCell ref="AB263:AB264"/>
    <mergeCell ref="T263:T264"/>
    <mergeCell ref="D261:D262"/>
    <mergeCell ref="E261:E262"/>
    <mergeCell ref="F261:F262"/>
    <mergeCell ref="G261:G262"/>
    <mergeCell ref="T259:T260"/>
    <mergeCell ref="U259:U260"/>
    <mergeCell ref="V259:V260"/>
    <mergeCell ref="W259:W260"/>
    <mergeCell ref="X259:X260"/>
    <mergeCell ref="Y259:Y260"/>
    <mergeCell ref="N259:N260"/>
    <mergeCell ref="O259:O260"/>
    <mergeCell ref="P259:P260"/>
    <mergeCell ref="Q259:Q260"/>
    <mergeCell ref="R259:R260"/>
    <mergeCell ref="S259:S260"/>
    <mergeCell ref="H259:H260"/>
    <mergeCell ref="I259:I260"/>
    <mergeCell ref="J259:J260"/>
    <mergeCell ref="K259:K260"/>
    <mergeCell ref="L259:L260"/>
    <mergeCell ref="M259:M260"/>
    <mergeCell ref="Z257:Z258"/>
    <mergeCell ref="AA257:AA258"/>
    <mergeCell ref="AB257:AB258"/>
    <mergeCell ref="A247:A248"/>
    <mergeCell ref="B247:B248"/>
    <mergeCell ref="C247:C248"/>
    <mergeCell ref="D259:D260"/>
    <mergeCell ref="E259:E260"/>
    <mergeCell ref="F259:F260"/>
    <mergeCell ref="G259:G260"/>
    <mergeCell ref="T257:T258"/>
    <mergeCell ref="U257:U258"/>
    <mergeCell ref="V257:V258"/>
    <mergeCell ref="W257:W258"/>
    <mergeCell ref="X257:X258"/>
    <mergeCell ref="Y257:Y258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Z259:Z260"/>
    <mergeCell ref="AA259:AA260"/>
    <mergeCell ref="AB259:AB260"/>
    <mergeCell ref="A249:A250"/>
    <mergeCell ref="D257:D258"/>
    <mergeCell ref="E257:E258"/>
    <mergeCell ref="F257:F258"/>
    <mergeCell ref="G257:G258"/>
    <mergeCell ref="T255:T256"/>
    <mergeCell ref="U255:U256"/>
    <mergeCell ref="V255:V256"/>
    <mergeCell ref="W255:W256"/>
    <mergeCell ref="X255:X256"/>
    <mergeCell ref="Y255:Y256"/>
    <mergeCell ref="N255:N256"/>
    <mergeCell ref="O255:O256"/>
    <mergeCell ref="P255:P256"/>
    <mergeCell ref="Q255:Q256"/>
    <mergeCell ref="R255:R256"/>
    <mergeCell ref="S255:S256"/>
    <mergeCell ref="H255:H256"/>
    <mergeCell ref="I255:I256"/>
    <mergeCell ref="J255:J256"/>
    <mergeCell ref="K255:K256"/>
    <mergeCell ref="L255:L256"/>
    <mergeCell ref="M255:M256"/>
    <mergeCell ref="Z253:Z254"/>
    <mergeCell ref="AA253:AA254"/>
    <mergeCell ref="AB253:AB254"/>
    <mergeCell ref="D255:D256"/>
    <mergeCell ref="E255:E256"/>
    <mergeCell ref="F255:F256"/>
    <mergeCell ref="G255:G256"/>
    <mergeCell ref="T253:T254"/>
    <mergeCell ref="U253:U254"/>
    <mergeCell ref="V253:V254"/>
    <mergeCell ref="W253:W254"/>
    <mergeCell ref="X253:X254"/>
    <mergeCell ref="Y253:Y254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Z255:Z256"/>
    <mergeCell ref="AA255:AA256"/>
    <mergeCell ref="AB255:AB256"/>
    <mergeCell ref="D253:D254"/>
    <mergeCell ref="E253:E254"/>
    <mergeCell ref="F253:F254"/>
    <mergeCell ref="G253:G254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Z249:Z250"/>
    <mergeCell ref="AA249:AA250"/>
    <mergeCell ref="AB249:AB250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51:Z252"/>
    <mergeCell ref="AA251:AA252"/>
    <mergeCell ref="AB251:AB252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5:Z246"/>
    <mergeCell ref="AA245:AA246"/>
    <mergeCell ref="AB245:AB246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7:Z248"/>
    <mergeCell ref="AA247:AA248"/>
    <mergeCell ref="AB247:AB248"/>
    <mergeCell ref="D245:D246"/>
    <mergeCell ref="E245:E246"/>
    <mergeCell ref="F245:F246"/>
    <mergeCell ref="G245:G246"/>
    <mergeCell ref="S242:S243"/>
    <mergeCell ref="T242:T243"/>
    <mergeCell ref="U242:U243"/>
    <mergeCell ref="V242:V243"/>
    <mergeCell ref="W242:W243"/>
    <mergeCell ref="X242:X243"/>
    <mergeCell ref="M242:M243"/>
    <mergeCell ref="N242:N243"/>
    <mergeCell ref="O242:O243"/>
    <mergeCell ref="P242:P243"/>
    <mergeCell ref="Q242:Q243"/>
    <mergeCell ref="R242:R243"/>
    <mergeCell ref="G242:G243"/>
    <mergeCell ref="H242:H243"/>
    <mergeCell ref="I242:I243"/>
    <mergeCell ref="J242:J243"/>
    <mergeCell ref="K242:K243"/>
    <mergeCell ref="L242:L243"/>
    <mergeCell ref="Y232:Y233"/>
    <mergeCell ref="Z232:Z233"/>
    <mergeCell ref="AA232:AA233"/>
    <mergeCell ref="AB232:AB233"/>
    <mergeCell ref="A230:A231"/>
    <mergeCell ref="B230:B231"/>
    <mergeCell ref="C230:C231"/>
    <mergeCell ref="D242:D243"/>
    <mergeCell ref="E242:E243"/>
    <mergeCell ref="F242:F243"/>
    <mergeCell ref="S232:S233"/>
    <mergeCell ref="T232:T233"/>
    <mergeCell ref="U232:U233"/>
    <mergeCell ref="V232:V233"/>
    <mergeCell ref="W232:W233"/>
    <mergeCell ref="X232:X233"/>
    <mergeCell ref="M232:M233"/>
    <mergeCell ref="N232:N233"/>
    <mergeCell ref="O232:O233"/>
    <mergeCell ref="P232:P233"/>
    <mergeCell ref="Q232:Q233"/>
    <mergeCell ref="R232:R233"/>
    <mergeCell ref="G232:G233"/>
    <mergeCell ref="H232:H233"/>
    <mergeCell ref="I232:I233"/>
    <mergeCell ref="J232:J233"/>
    <mergeCell ref="K232:K233"/>
    <mergeCell ref="L232:L233"/>
    <mergeCell ref="Y242:Y243"/>
    <mergeCell ref="Z242:Z243"/>
    <mergeCell ref="AA242:AA243"/>
    <mergeCell ref="AB242:AB243"/>
    <mergeCell ref="D232:D233"/>
    <mergeCell ref="E232:E233"/>
    <mergeCell ref="F232:F233"/>
    <mergeCell ref="S230:S231"/>
    <mergeCell ref="T230:T231"/>
    <mergeCell ref="U230:U231"/>
    <mergeCell ref="V230:V231"/>
    <mergeCell ref="W230:W231"/>
    <mergeCell ref="X230:X231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Y226:Y227"/>
    <mergeCell ref="Z226:Z227"/>
    <mergeCell ref="AA226:AA227"/>
    <mergeCell ref="AB226:AB227"/>
    <mergeCell ref="A226:A227"/>
    <mergeCell ref="B226:B227"/>
    <mergeCell ref="C226:C227"/>
    <mergeCell ref="D230:D231"/>
    <mergeCell ref="E230:E231"/>
    <mergeCell ref="F230:F231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30:Y231"/>
    <mergeCell ref="Z230:Z231"/>
    <mergeCell ref="AA230:AA231"/>
    <mergeCell ref="AB230:AB231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2:Y223"/>
    <mergeCell ref="Z222:Z223"/>
    <mergeCell ref="AA222:AA223"/>
    <mergeCell ref="AB222:AB223"/>
    <mergeCell ref="A220:A221"/>
    <mergeCell ref="B220:B221"/>
    <mergeCell ref="C220:C221"/>
    <mergeCell ref="D224:D225"/>
    <mergeCell ref="E224:E225"/>
    <mergeCell ref="F224:F225"/>
    <mergeCell ref="S222:S223"/>
    <mergeCell ref="T222:T223"/>
    <mergeCell ref="U222:U223"/>
    <mergeCell ref="V222:V223"/>
    <mergeCell ref="W222:W223"/>
    <mergeCell ref="X222:X223"/>
    <mergeCell ref="M222:M223"/>
    <mergeCell ref="N222:N223"/>
    <mergeCell ref="O222:O223"/>
    <mergeCell ref="P222:P223"/>
    <mergeCell ref="Q222:Q223"/>
    <mergeCell ref="R222:R223"/>
    <mergeCell ref="G222:G223"/>
    <mergeCell ref="H222:H223"/>
    <mergeCell ref="I222:I223"/>
    <mergeCell ref="J222:J223"/>
    <mergeCell ref="K222:K223"/>
    <mergeCell ref="L222:L223"/>
    <mergeCell ref="Y224:Y225"/>
    <mergeCell ref="Z224:Z225"/>
    <mergeCell ref="AA224:AA225"/>
    <mergeCell ref="AB224:AB225"/>
    <mergeCell ref="D222:D223"/>
    <mergeCell ref="E222:E223"/>
    <mergeCell ref="F222:F223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18:Y219"/>
    <mergeCell ref="Z218:Z219"/>
    <mergeCell ref="AA218:AA219"/>
    <mergeCell ref="AB218:AB219"/>
    <mergeCell ref="A216:A217"/>
    <mergeCell ref="B216:B217"/>
    <mergeCell ref="C216:C217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20:Y221"/>
    <mergeCell ref="Z220:Z221"/>
    <mergeCell ref="AA220:AA221"/>
    <mergeCell ref="AB220:AB221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Z212:Z213"/>
    <mergeCell ref="AA212:AA213"/>
    <mergeCell ref="AB212:AB213"/>
    <mergeCell ref="A212:A213"/>
    <mergeCell ref="B212:B213"/>
    <mergeCell ref="C212:C213"/>
    <mergeCell ref="D216:D217"/>
    <mergeCell ref="E216:E217"/>
    <mergeCell ref="F216:F217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6:Y217"/>
    <mergeCell ref="Z216:Z217"/>
    <mergeCell ref="AA216:AA217"/>
    <mergeCell ref="AB216:AB217"/>
    <mergeCell ref="Z214:Z215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04:Y205"/>
    <mergeCell ref="Z204:Z205"/>
    <mergeCell ref="AA204:AA205"/>
    <mergeCell ref="AB204:AB205"/>
    <mergeCell ref="A206:A207"/>
    <mergeCell ref="B206:B207"/>
    <mergeCell ref="C206:C207"/>
    <mergeCell ref="D210:D211"/>
    <mergeCell ref="E210:E211"/>
    <mergeCell ref="F210:F211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210:Y211"/>
    <mergeCell ref="Z210:Z211"/>
    <mergeCell ref="AA210:AA211"/>
    <mergeCell ref="AB210:AB211"/>
    <mergeCell ref="I200:I201"/>
    <mergeCell ref="J200:J201"/>
    <mergeCell ref="K200:K201"/>
    <mergeCell ref="L200:L201"/>
    <mergeCell ref="Y202:Y203"/>
    <mergeCell ref="Z202:Z203"/>
    <mergeCell ref="AA202:AA203"/>
    <mergeCell ref="AB202:AB203"/>
    <mergeCell ref="A200:A201"/>
    <mergeCell ref="B200:B201"/>
    <mergeCell ref="C200:C201"/>
    <mergeCell ref="D204:D205"/>
    <mergeCell ref="E204:E205"/>
    <mergeCell ref="F204:F205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G202:G203"/>
    <mergeCell ref="H202:H203"/>
    <mergeCell ref="I202:I203"/>
    <mergeCell ref="J202:J203"/>
    <mergeCell ref="K202:K203"/>
    <mergeCell ref="L202:L203"/>
    <mergeCell ref="H198:H199"/>
    <mergeCell ref="I198:I199"/>
    <mergeCell ref="J198:J199"/>
    <mergeCell ref="K198:K199"/>
    <mergeCell ref="L198:L199"/>
    <mergeCell ref="D198:D199"/>
    <mergeCell ref="E198:E199"/>
    <mergeCell ref="F198:F199"/>
    <mergeCell ref="Y200:Y201"/>
    <mergeCell ref="Z200:Z201"/>
    <mergeCell ref="AA200:AA201"/>
    <mergeCell ref="AB200:AB201"/>
    <mergeCell ref="A198:A199"/>
    <mergeCell ref="B198:B199"/>
    <mergeCell ref="C198:C199"/>
    <mergeCell ref="D202:D203"/>
    <mergeCell ref="E202:E203"/>
    <mergeCell ref="F202:F203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G200:G201"/>
    <mergeCell ref="H200:H201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K196:K197"/>
    <mergeCell ref="L196:L197"/>
    <mergeCell ref="M196:M197"/>
    <mergeCell ref="N196:N197"/>
    <mergeCell ref="O196:O197"/>
    <mergeCell ref="P196:P197"/>
    <mergeCell ref="C196:C197"/>
    <mergeCell ref="D200:D201"/>
    <mergeCell ref="E200:E201"/>
    <mergeCell ref="F200:F201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Y198:Y199"/>
    <mergeCell ref="Z198:Z199"/>
    <mergeCell ref="AA198:AA199"/>
    <mergeCell ref="AB198:AB199"/>
    <mergeCell ref="D196:D197"/>
    <mergeCell ref="E196:E197"/>
    <mergeCell ref="F196:F197"/>
    <mergeCell ref="G196:G197"/>
    <mergeCell ref="H196:H197"/>
    <mergeCell ref="I196:I197"/>
    <mergeCell ref="J196:J197"/>
    <mergeCell ref="V193:V194"/>
    <mergeCell ref="W193:W194"/>
    <mergeCell ref="X193:X194"/>
    <mergeCell ref="Y193:Y194"/>
    <mergeCell ref="Z193:Z194"/>
    <mergeCell ref="AA193:AA194"/>
    <mergeCell ref="P193:P194"/>
    <mergeCell ref="Q193:Q194"/>
    <mergeCell ref="R193:R194"/>
    <mergeCell ref="S193:S194"/>
    <mergeCell ref="T193:T194"/>
    <mergeCell ref="U193:U194"/>
    <mergeCell ref="J193:J194"/>
    <mergeCell ref="K193:K194"/>
    <mergeCell ref="L193:L194"/>
    <mergeCell ref="M193:M194"/>
    <mergeCell ref="N193:N194"/>
    <mergeCell ref="O193:O194"/>
    <mergeCell ref="W196:W197"/>
    <mergeCell ref="X196:X197"/>
    <mergeCell ref="Y196:Y197"/>
    <mergeCell ref="AB179:AB180"/>
    <mergeCell ref="A189:A190"/>
    <mergeCell ref="B189:B190"/>
    <mergeCell ref="C189:C190"/>
    <mergeCell ref="D193:D194"/>
    <mergeCell ref="E193:E194"/>
    <mergeCell ref="G193:G194"/>
    <mergeCell ref="H193:H194"/>
    <mergeCell ref="I193:I194"/>
    <mergeCell ref="V179:V180"/>
    <mergeCell ref="W179:W180"/>
    <mergeCell ref="X179:X180"/>
    <mergeCell ref="Y179:Y180"/>
    <mergeCell ref="Z179:Z180"/>
    <mergeCell ref="AA179:AA180"/>
    <mergeCell ref="P179:P180"/>
    <mergeCell ref="Q179:Q180"/>
    <mergeCell ref="R179:R180"/>
    <mergeCell ref="S179:S180"/>
    <mergeCell ref="T179:T180"/>
    <mergeCell ref="U179:U180"/>
    <mergeCell ref="J179:J180"/>
    <mergeCell ref="K179:K180"/>
    <mergeCell ref="L179:L180"/>
    <mergeCell ref="M179:M180"/>
    <mergeCell ref="N179:N180"/>
    <mergeCell ref="O179:O180"/>
    <mergeCell ref="AB193:AB194"/>
    <mergeCell ref="D181:D182"/>
    <mergeCell ref="E181:E182"/>
    <mergeCell ref="F181:F182"/>
    <mergeCell ref="U181:U182"/>
    <mergeCell ref="AB177:AB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3:V174"/>
    <mergeCell ref="W173:W174"/>
    <mergeCell ref="X173:X174"/>
    <mergeCell ref="Y173:Y174"/>
    <mergeCell ref="Z173:Z174"/>
    <mergeCell ref="AA173:AA174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L173:L174"/>
    <mergeCell ref="M173:M174"/>
    <mergeCell ref="N173:N174"/>
    <mergeCell ref="O173:O174"/>
    <mergeCell ref="E173:E174"/>
    <mergeCell ref="F173:F174"/>
    <mergeCell ref="G173:G174"/>
    <mergeCell ref="H173:H174"/>
    <mergeCell ref="I173:I174"/>
    <mergeCell ref="Z175:Z176"/>
    <mergeCell ref="AA175:AA176"/>
    <mergeCell ref="P175:P176"/>
    <mergeCell ref="Q175:Q176"/>
    <mergeCell ref="A161:B162"/>
    <mergeCell ref="C161:C162"/>
    <mergeCell ref="D161:D162"/>
    <mergeCell ref="E161:E162"/>
    <mergeCell ref="F161:F162"/>
    <mergeCell ref="G161:G162"/>
    <mergeCell ref="H161:H162"/>
    <mergeCell ref="I161:I162"/>
    <mergeCell ref="U158:U159"/>
    <mergeCell ref="V158:V159"/>
    <mergeCell ref="W158:W159"/>
    <mergeCell ref="X158:X159"/>
    <mergeCell ref="Y158:Y159"/>
    <mergeCell ref="Z158:Z159"/>
    <mergeCell ref="O158:O159"/>
    <mergeCell ref="P158:P159"/>
    <mergeCell ref="Q158:Q159"/>
    <mergeCell ref="R158:R159"/>
    <mergeCell ref="S158:S159"/>
    <mergeCell ref="T158:T159"/>
    <mergeCell ref="I158:I159"/>
    <mergeCell ref="J158:J159"/>
    <mergeCell ref="K158:K159"/>
    <mergeCell ref="L158:L159"/>
    <mergeCell ref="M158:M159"/>
    <mergeCell ref="N158:N159"/>
    <mergeCell ref="A158:A159"/>
    <mergeCell ref="B158:B159"/>
    <mergeCell ref="C158:C159"/>
    <mergeCell ref="D158:D159"/>
    <mergeCell ref="E158:E159"/>
    <mergeCell ref="F158:F159"/>
    <mergeCell ref="AA154:AA155"/>
    <mergeCell ref="AB154:AB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A147:AA148"/>
    <mergeCell ref="AB147:AB148"/>
    <mergeCell ref="A150:B151"/>
    <mergeCell ref="C150:C151"/>
    <mergeCell ref="D150:D151"/>
    <mergeCell ref="E150:E151"/>
    <mergeCell ref="F150:F151"/>
    <mergeCell ref="G150:G151"/>
    <mergeCell ref="H150:H151"/>
    <mergeCell ref="T147:T148"/>
    <mergeCell ref="U147:U148"/>
    <mergeCell ref="V147:V148"/>
    <mergeCell ref="W147:W148"/>
    <mergeCell ref="X147:X148"/>
    <mergeCell ref="Y147:Y148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AA150:AA151"/>
    <mergeCell ref="AB150:AB151"/>
    <mergeCell ref="A147:A148"/>
    <mergeCell ref="B147:B148"/>
    <mergeCell ref="C147:C148"/>
    <mergeCell ref="D147:D148"/>
    <mergeCell ref="E147:E148"/>
    <mergeCell ref="F147:F148"/>
    <mergeCell ref="G147:G148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3:AA144"/>
    <mergeCell ref="AB143:AB144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Z145:Z146"/>
    <mergeCell ref="AA145:AA146"/>
    <mergeCell ref="AB145:AB146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AA139:AA140"/>
    <mergeCell ref="AB139:AB140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Z141:Z142"/>
    <mergeCell ref="AA141:AA142"/>
    <mergeCell ref="AB141:AB142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A137:B138"/>
    <mergeCell ref="C137:C138"/>
    <mergeCell ref="D137:D138"/>
    <mergeCell ref="E137:E138"/>
    <mergeCell ref="F137:F138"/>
    <mergeCell ref="G137:G138"/>
    <mergeCell ref="Z137:Z138"/>
    <mergeCell ref="AA137:AA138"/>
    <mergeCell ref="AB137:AB138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1"/>
    <mergeCell ref="K130:K131"/>
    <mergeCell ref="L130:L131"/>
    <mergeCell ref="A132:A133"/>
    <mergeCell ref="B132:B133"/>
    <mergeCell ref="C132:C133"/>
    <mergeCell ref="A134:A135"/>
    <mergeCell ref="B134:B135"/>
    <mergeCell ref="Y128:Y129"/>
    <mergeCell ref="Z128:Z129"/>
    <mergeCell ref="AA128:AA129"/>
    <mergeCell ref="AB128:AB129"/>
    <mergeCell ref="A130:A131"/>
    <mergeCell ref="B130:B131"/>
    <mergeCell ref="C130:C131"/>
    <mergeCell ref="D130:D131"/>
    <mergeCell ref="E130:E131"/>
    <mergeCell ref="F130:F131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Y130:Y131"/>
    <mergeCell ref="Z130:Z131"/>
    <mergeCell ref="AA130:AA131"/>
    <mergeCell ref="AB130:AB131"/>
    <mergeCell ref="A128:A129"/>
    <mergeCell ref="B128:B129"/>
    <mergeCell ref="C128:C129"/>
    <mergeCell ref="D128:D129"/>
    <mergeCell ref="E128:E129"/>
    <mergeCell ref="F128:F129"/>
    <mergeCell ref="S124:S125"/>
    <mergeCell ref="T124:T125"/>
    <mergeCell ref="U124:U125"/>
    <mergeCell ref="V124:V125"/>
    <mergeCell ref="W124:W125"/>
    <mergeCell ref="X124:X125"/>
    <mergeCell ref="M124:M125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A126:A127"/>
    <mergeCell ref="B126:B127"/>
    <mergeCell ref="C126:C127"/>
    <mergeCell ref="D126:D127"/>
    <mergeCell ref="E126:E127"/>
    <mergeCell ref="F126:F127"/>
    <mergeCell ref="M126:M127"/>
    <mergeCell ref="N126:N127"/>
    <mergeCell ref="Y122:Y123"/>
    <mergeCell ref="Z122:Z123"/>
    <mergeCell ref="AA122:AA123"/>
    <mergeCell ref="AB122:AB123"/>
    <mergeCell ref="A124:A125"/>
    <mergeCell ref="B124:B125"/>
    <mergeCell ref="C124:C125"/>
    <mergeCell ref="D124:D125"/>
    <mergeCell ref="E124:E125"/>
    <mergeCell ref="F124:F125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Y124:Y125"/>
    <mergeCell ref="Z124:Z125"/>
    <mergeCell ref="AA124:AA125"/>
    <mergeCell ref="AB124:AB125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E120:E121"/>
    <mergeCell ref="F120:F121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Y120:Y121"/>
    <mergeCell ref="Z120:Z121"/>
    <mergeCell ref="AA120:AA121"/>
    <mergeCell ref="AB120:AB121"/>
    <mergeCell ref="A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W118:W119"/>
    <mergeCell ref="AB113:AB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AB115:AB116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A108:AA109"/>
    <mergeCell ref="AB108:AB109"/>
    <mergeCell ref="A111:B112"/>
    <mergeCell ref="C111:C112"/>
    <mergeCell ref="D111:D112"/>
    <mergeCell ref="E111:E112"/>
    <mergeCell ref="F111:F112"/>
    <mergeCell ref="G111:G112"/>
    <mergeCell ref="H111:H112"/>
    <mergeCell ref="I111:I112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AB111:AB11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A104:AA105"/>
    <mergeCell ref="AB104:AB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0:AA101"/>
    <mergeCell ref="AB100:AB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Z95:Z96"/>
    <mergeCell ref="AA95:AA96"/>
    <mergeCell ref="AB95:AB96"/>
    <mergeCell ref="A98:B99"/>
    <mergeCell ref="C98:C99"/>
    <mergeCell ref="D98:D99"/>
    <mergeCell ref="E98:E99"/>
    <mergeCell ref="F98:F99"/>
    <mergeCell ref="G98:G99"/>
    <mergeCell ref="H98:H99"/>
    <mergeCell ref="T95:T96"/>
    <mergeCell ref="U95:U96"/>
    <mergeCell ref="V95:V96"/>
    <mergeCell ref="W95:W96"/>
    <mergeCell ref="X95:X96"/>
    <mergeCell ref="Y95:Y96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AA98:AA99"/>
    <mergeCell ref="AB98:AB99"/>
    <mergeCell ref="A95:A96"/>
    <mergeCell ref="B95:B96"/>
    <mergeCell ref="C95:C96"/>
    <mergeCell ref="D95:D96"/>
    <mergeCell ref="E95:E96"/>
    <mergeCell ref="F95:F96"/>
    <mergeCell ref="G95:G96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Z91:Z92"/>
    <mergeCell ref="AA91:AA92"/>
    <mergeCell ref="AB91:AB92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87:Z88"/>
    <mergeCell ref="AA87:AA88"/>
    <mergeCell ref="AB87:AB88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Y82:Y83"/>
    <mergeCell ref="Z82:Z83"/>
    <mergeCell ref="AA82:AA83"/>
    <mergeCell ref="AB82:AB83"/>
    <mergeCell ref="A87:B88"/>
    <mergeCell ref="C87:C88"/>
    <mergeCell ref="D87:D88"/>
    <mergeCell ref="E87:E88"/>
    <mergeCell ref="F87:F88"/>
    <mergeCell ref="G87:G88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82:A83"/>
    <mergeCell ref="C82:C83"/>
    <mergeCell ref="E82:E83"/>
    <mergeCell ref="F82:F83"/>
    <mergeCell ref="E62:E63"/>
    <mergeCell ref="D62:D63"/>
    <mergeCell ref="D64:D65"/>
    <mergeCell ref="D66:D67"/>
    <mergeCell ref="D68:D69"/>
    <mergeCell ref="D70:D71"/>
    <mergeCell ref="A80:A81"/>
    <mergeCell ref="B80:B81"/>
    <mergeCell ref="C80:C81"/>
    <mergeCell ref="E80:E81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D72:D73"/>
    <mergeCell ref="D74:D75"/>
    <mergeCell ref="D76:D77"/>
    <mergeCell ref="D78:D79"/>
    <mergeCell ref="D80:D8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A70:A71"/>
    <mergeCell ref="B70:B71"/>
    <mergeCell ref="C70:C71"/>
    <mergeCell ref="E70:E71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A60:B61"/>
    <mergeCell ref="C60:C61"/>
    <mergeCell ref="D60:D61"/>
    <mergeCell ref="E60:E61"/>
    <mergeCell ref="F60:F61"/>
    <mergeCell ref="G60:G61"/>
    <mergeCell ref="H60:H61"/>
    <mergeCell ref="I60:I61"/>
    <mergeCell ref="J60:J61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W60:W61"/>
    <mergeCell ref="X60:X61"/>
    <mergeCell ref="Y60:Y61"/>
    <mergeCell ref="Z60:Z61"/>
    <mergeCell ref="AA60:AA61"/>
    <mergeCell ref="AB55:AB56"/>
    <mergeCell ref="A53:A54"/>
    <mergeCell ref="B53:B54"/>
    <mergeCell ref="C53:C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B57:AB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1:AB52"/>
    <mergeCell ref="A49:A50"/>
    <mergeCell ref="B49:B50"/>
    <mergeCell ref="C49:C50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7:AB48"/>
    <mergeCell ref="A45:A46"/>
    <mergeCell ref="B45:B46"/>
    <mergeCell ref="C45:C46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3:AB44"/>
    <mergeCell ref="A41:B42"/>
    <mergeCell ref="C41:C42"/>
    <mergeCell ref="D41:D42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N36:N37"/>
    <mergeCell ref="AA38:AA39"/>
    <mergeCell ref="AB38:AB39"/>
    <mergeCell ref="A36:A37"/>
    <mergeCell ref="B36:B37"/>
    <mergeCell ref="E41:E42"/>
    <mergeCell ref="F41:F42"/>
    <mergeCell ref="G41:G42"/>
    <mergeCell ref="H41:H42"/>
    <mergeCell ref="I41:I42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B41:AB42"/>
    <mergeCell ref="J34:J35"/>
    <mergeCell ref="K34:K35"/>
    <mergeCell ref="L34:L35"/>
    <mergeCell ref="M34:M35"/>
    <mergeCell ref="N34:N35"/>
    <mergeCell ref="AA36:AA37"/>
    <mergeCell ref="AB36:AB37"/>
    <mergeCell ref="A38:A39"/>
    <mergeCell ref="B38:B39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AB30:AB33"/>
    <mergeCell ref="A34:A35"/>
    <mergeCell ref="B34:B35"/>
    <mergeCell ref="C34:C35"/>
    <mergeCell ref="D34:D35"/>
    <mergeCell ref="E34:E35"/>
    <mergeCell ref="F34:F35"/>
    <mergeCell ref="G34:G35"/>
    <mergeCell ref="H34:H35"/>
    <mergeCell ref="AA34:AA35"/>
    <mergeCell ref="AB34:AB35"/>
    <mergeCell ref="A30:A33"/>
    <mergeCell ref="B30:B33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C30:C33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O32:O33"/>
    <mergeCell ref="P32:P33"/>
    <mergeCell ref="Q32:Q33"/>
    <mergeCell ref="R32:R33"/>
    <mergeCell ref="S32:S33"/>
    <mergeCell ref="T32:T33"/>
    <mergeCell ref="U32:U33"/>
    <mergeCell ref="V32:V33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Y1:Z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D1:D3"/>
    <mergeCell ref="E1:E3"/>
    <mergeCell ref="G1:H1"/>
    <mergeCell ref="I1:J1"/>
    <mergeCell ref="K1:L1"/>
    <mergeCell ref="X206:X207"/>
    <mergeCell ref="Y206:Y207"/>
    <mergeCell ref="Z206:Z207"/>
    <mergeCell ref="AA206:AA207"/>
    <mergeCell ref="AB206:AB207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A202:A203"/>
    <mergeCell ref="B202:B203"/>
    <mergeCell ref="C202:C203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A204:A205"/>
    <mergeCell ref="B204:B205"/>
    <mergeCell ref="C204:C205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C208:C209"/>
    <mergeCell ref="A208:A209"/>
    <mergeCell ref="X208:X209"/>
    <mergeCell ref="Y208:Y209"/>
    <mergeCell ref="Z208:Z209"/>
    <mergeCell ref="AA208:AA209"/>
    <mergeCell ref="AB208:AB209"/>
    <mergeCell ref="B82:B83"/>
    <mergeCell ref="B84:B85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R206:R207"/>
    <mergeCell ref="S206:S207"/>
    <mergeCell ref="T206:T207"/>
    <mergeCell ref="U206:U207"/>
    <mergeCell ref="V206:V207"/>
    <mergeCell ref="W206:W207"/>
    <mergeCell ref="Y62:Y63"/>
    <mergeCell ref="Z62:Z63"/>
    <mergeCell ref="AA62:AA63"/>
    <mergeCell ref="AB62:AB63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Z66:Z67"/>
    <mergeCell ref="AA66:AA67"/>
    <mergeCell ref="AB66:AB67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F66:F67"/>
    <mergeCell ref="G66:G67"/>
    <mergeCell ref="H66:H67"/>
    <mergeCell ref="I66:I67"/>
    <mergeCell ref="J66:J67"/>
    <mergeCell ref="K66:K67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66:W67"/>
    <mergeCell ref="X66:X67"/>
    <mergeCell ref="Y66:Y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70:W71"/>
    <mergeCell ref="X70:X71"/>
    <mergeCell ref="Y70:Y71"/>
    <mergeCell ref="Z70:Z71"/>
    <mergeCell ref="AA70:AA71"/>
    <mergeCell ref="AB70:AB71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F70:F71"/>
    <mergeCell ref="G70:G71"/>
    <mergeCell ref="H70:H71"/>
    <mergeCell ref="I70:I71"/>
    <mergeCell ref="J70:J71"/>
    <mergeCell ref="K70:K71"/>
    <mergeCell ref="X74:X75"/>
    <mergeCell ref="Y74:Y75"/>
    <mergeCell ref="Z74:Z75"/>
    <mergeCell ref="AA74:AA75"/>
    <mergeCell ref="AB74:AB75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F74:F75"/>
    <mergeCell ref="G74:G75"/>
    <mergeCell ref="H74:H75"/>
    <mergeCell ref="I74:I75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4:W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X78:X79"/>
    <mergeCell ref="Y78:Y79"/>
    <mergeCell ref="Z78:Z79"/>
    <mergeCell ref="AA78:AA79"/>
    <mergeCell ref="AB78:AB79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F78:F79"/>
    <mergeCell ref="G78:G79"/>
    <mergeCell ref="H78:H79"/>
    <mergeCell ref="I78:I79"/>
    <mergeCell ref="AB1:AB3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224:A225"/>
    <mergeCell ref="B224:B225"/>
    <mergeCell ref="C224:C225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D82:D83"/>
    <mergeCell ref="D84:D85"/>
    <mergeCell ref="W78:W79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Y191:Y192"/>
    <mergeCell ref="Z191:Z192"/>
    <mergeCell ref="AA191:AA192"/>
    <mergeCell ref="AB191:AB192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R208:R209"/>
    <mergeCell ref="S208:S209"/>
    <mergeCell ref="T208:T209"/>
    <mergeCell ref="U208:U209"/>
    <mergeCell ref="V208:V209"/>
    <mergeCell ref="W208:W209"/>
    <mergeCell ref="Y238:Y239"/>
    <mergeCell ref="Z238:Z239"/>
    <mergeCell ref="AA238:AA239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Z240:Z241"/>
    <mergeCell ref="AA240:AA241"/>
    <mergeCell ref="AB240:AB241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B238:AB239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X240:X241"/>
    <mergeCell ref="Y240:Y241"/>
    <mergeCell ref="W32:W33"/>
    <mergeCell ref="X32:X33"/>
    <mergeCell ref="Y32:Y33"/>
    <mergeCell ref="Z32:Z33"/>
    <mergeCell ref="AA32:AA33"/>
    <mergeCell ref="A1:C3"/>
    <mergeCell ref="D30:D31"/>
    <mergeCell ref="D32:D33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E32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2"/>
  <sheetViews>
    <sheetView workbookViewId="0">
      <pane ySplit="3" topLeftCell="A4" activePane="bottomLeft" state="frozen"/>
      <selection sqref="A1:XFD1048576"/>
      <selection pane="bottomLeft" activeCell="F2" sqref="F2:F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1289365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3546867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133185.34</v>
      </c>
      <c r="F5" s="13">
        <f t="shared" si="0"/>
        <v>47833.31</v>
      </c>
      <c r="G5" s="13">
        <f t="shared" si="0"/>
        <v>149357.45000000001</v>
      </c>
      <c r="H5" s="13">
        <f t="shared" si="0"/>
        <v>1412.9800000000002</v>
      </c>
      <c r="I5" s="13">
        <f t="shared" si="0"/>
        <v>3833.0599999999995</v>
      </c>
      <c r="J5" s="13">
        <f t="shared" si="1"/>
        <v>335622.13999999996</v>
      </c>
      <c r="K5" s="13">
        <f>K7+K42+K61+K88+K99+K112+K119+K138+K151+K162+K197+K246+K271+K292</f>
        <v>1094.3</v>
      </c>
      <c r="L5" s="13">
        <f>L7+L42+L61+L88+L99+L112+L119+L138+L151+L162+L197+L246+L271+L292</f>
        <v>0</v>
      </c>
      <c r="M5" s="13">
        <f>SUM(K5:L5)</f>
        <v>1094.3</v>
      </c>
      <c r="N5" s="13">
        <f>N7+N42+N61+N88+N99+N112+N119+N138+N151+N162+N197+N246+N271+N292</f>
        <v>0</v>
      </c>
      <c r="O5" s="13">
        <f>O7+O42+O61+O88+O99+O112+O119+O138+O151+O162+O197+O246+O271+O292</f>
        <v>27461.55</v>
      </c>
      <c r="P5" s="14">
        <f>SUM(N5:O5)</f>
        <v>27461.55</v>
      </c>
      <c r="Q5" s="15">
        <f>P5+M5+J5</f>
        <v>364177.98999999993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4746.51</v>
      </c>
      <c r="F7" s="22">
        <f t="shared" si="2"/>
        <v>2176.2199999999998</v>
      </c>
      <c r="G7" s="22">
        <f t="shared" si="2"/>
        <v>5301.98</v>
      </c>
      <c r="H7" s="22">
        <f t="shared" si="2"/>
        <v>0</v>
      </c>
      <c r="I7" s="22">
        <f t="shared" si="2"/>
        <v>0</v>
      </c>
      <c r="J7" s="23">
        <f t="shared" si="1"/>
        <v>12224.71</v>
      </c>
      <c r="K7" s="21">
        <f>K9+K15+K17+K19+K21+K23+K37+K39</f>
        <v>800</v>
      </c>
      <c r="L7" s="22">
        <f>L9+L15+L17+L19+L21+L23+L37+L39</f>
        <v>0</v>
      </c>
      <c r="M7" s="23">
        <f t="shared" si="3"/>
        <v>800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13024.71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4746.51</v>
      </c>
      <c r="F9" s="32">
        <f>F11+F13</f>
        <v>2176.2199999999998</v>
      </c>
      <c r="G9" s="32">
        <f t="shared" si="4"/>
        <v>3025.4</v>
      </c>
      <c r="H9" s="32">
        <f t="shared" si="4"/>
        <v>0</v>
      </c>
      <c r="I9" s="32">
        <f t="shared" si="4"/>
        <v>0</v>
      </c>
      <c r="J9" s="33">
        <f t="shared" si="1"/>
        <v>9948.1299999999992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9948.1299999999992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>
        <v>4746.51</v>
      </c>
      <c r="F11" s="43">
        <v>1660.04</v>
      </c>
      <c r="G11" s="43">
        <v>973.75</v>
      </c>
      <c r="H11" s="43">
        <v>0</v>
      </c>
      <c r="I11" s="43"/>
      <c r="J11" s="33">
        <f t="shared" si="7"/>
        <v>7380.3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7380.3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>
        <v>516.17999999999995</v>
      </c>
      <c r="G13" s="43">
        <v>2051.65</v>
      </c>
      <c r="H13" s="43"/>
      <c r="I13" s="43"/>
      <c r="J13" s="33">
        <f t="shared" si="7"/>
        <v>2567.83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2567.83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>
        <v>2005.72</v>
      </c>
      <c r="H15" s="43"/>
      <c r="I15" s="43"/>
      <c r="J15" s="33">
        <f t="shared" si="7"/>
        <v>2005.72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2005.72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>
        <v>270.86</v>
      </c>
      <c r="H21" s="43"/>
      <c r="I21" s="43"/>
      <c r="J21" s="33">
        <f t="shared" si="7"/>
        <v>270.86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1070.8600000000001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E24+E26+E28+E30+E34</f>
        <v>0</v>
      </c>
      <c r="F22" s="38">
        <f>F24+F26+F28+F30+F34</f>
        <v>0</v>
      </c>
      <c r="G22" s="38">
        <f>G24+G26+G28+G30+G34</f>
        <v>39000</v>
      </c>
      <c r="H22" s="38">
        <f t="shared" ref="H22:P22" si="8">H24+H26+H28+H30+H34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Q24+Q26+Q28+Q30+Q34</f>
        <v>39000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9">E25+E29+E33+E35</f>
        <v>0</v>
      </c>
      <c r="F23" s="32">
        <f t="shared" si="9"/>
        <v>0</v>
      </c>
      <c r="G23" s="32">
        <f>G25+G27+G29+G33+G35</f>
        <v>0</v>
      </c>
      <c r="H23" s="32">
        <f t="shared" si="9"/>
        <v>0</v>
      </c>
      <c r="I23" s="32">
        <f t="shared" si="9"/>
        <v>0</v>
      </c>
      <c r="J23" s="33">
        <f>J25+J27+J29+J33+J35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>
        <v>0</v>
      </c>
      <c r="H31" s="43"/>
      <c r="I31" s="43"/>
      <c r="J31" s="33">
        <f t="shared" ref="J31" si="10">SUM(E31:I31)</f>
        <v>0</v>
      </c>
      <c r="K31" s="42">
        <v>0</v>
      </c>
      <c r="L31" s="43"/>
      <c r="M31" s="33">
        <f t="shared" ref="M31" si="11">SUM(K31:L31)</f>
        <v>0</v>
      </c>
      <c r="N31" s="42"/>
      <c r="O31" s="43"/>
      <c r="P31" s="34">
        <f t="shared" ref="P31" si="12">SUM(N31:O31)</f>
        <v>0</v>
      </c>
      <c r="Q31" s="35">
        <f t="shared" ref="Q31" si="13">P31+M31+J31</f>
        <v>0</v>
      </c>
      <c r="R31" s="88"/>
    </row>
    <row r="32" spans="1:19" ht="13.8" customHeight="1" x14ac:dyDescent="0.3">
      <c r="A32" s="110"/>
      <c r="B32" s="111"/>
      <c r="C32" s="122"/>
      <c r="D32" s="36" t="s">
        <v>30</v>
      </c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ref="J32" si="14">SUM(E32:I32)</f>
        <v>3000</v>
      </c>
      <c r="K32" s="37">
        <v>0</v>
      </c>
      <c r="L32" s="38">
        <v>0</v>
      </c>
      <c r="M32" s="39">
        <f t="shared" ref="M32" si="15">SUM(K32:L32)</f>
        <v>0</v>
      </c>
      <c r="N32" s="37">
        <v>0</v>
      </c>
      <c r="O32" s="38">
        <v>0</v>
      </c>
      <c r="P32" s="40">
        <f t="shared" ref="P32" si="16">SUM(N32:O32)</f>
        <v>0</v>
      </c>
      <c r="Q32" s="41">
        <f t="shared" ref="Q32" si="17">P32+M32+J32</f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>
        <v>0</v>
      </c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>
        <v>0</v>
      </c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8">F43+F45+F51+F53+F55+F57</f>
        <v>235</v>
      </c>
      <c r="G41" s="17">
        <f t="shared" si="18"/>
        <v>15700</v>
      </c>
      <c r="H41" s="17">
        <f t="shared" si="18"/>
        <v>0</v>
      </c>
      <c r="I41" s="17">
        <f t="shared" si="18"/>
        <v>0</v>
      </c>
      <c r="J41" s="19">
        <f t="shared" ref="J41:J58" si="19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20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1">SUM(N41:O41)</f>
        <v>0</v>
      </c>
      <c r="Q41" s="20">
        <f t="shared" ref="Q41:Q58" si="22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8"/>
        <v>19.55</v>
      </c>
      <c r="G42" s="22">
        <f t="shared" si="18"/>
        <v>2005.73</v>
      </c>
      <c r="H42" s="22">
        <f t="shared" si="18"/>
        <v>0</v>
      </c>
      <c r="I42" s="22">
        <f t="shared" si="18"/>
        <v>0</v>
      </c>
      <c r="J42" s="24">
        <f t="shared" si="19"/>
        <v>2025.28</v>
      </c>
      <c r="K42" s="21">
        <f>K44+K46+K52+K54+K56+K58</f>
        <v>0</v>
      </c>
      <c r="L42" s="22">
        <f>L44+L46+L52+L54+L56+L58</f>
        <v>0</v>
      </c>
      <c r="M42" s="24">
        <f t="shared" si="20"/>
        <v>0</v>
      </c>
      <c r="N42" s="21">
        <f>N44+N46+N52+N54+N56+N58</f>
        <v>0</v>
      </c>
      <c r="O42" s="22">
        <f>O44+O46+O52+O54+O56+O58</f>
        <v>0</v>
      </c>
      <c r="P42" s="24">
        <f t="shared" si="21"/>
        <v>0</v>
      </c>
      <c r="Q42" s="25">
        <f t="shared" si="22"/>
        <v>2025.28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9"/>
        <v>3000</v>
      </c>
      <c r="K43" s="26">
        <v>0</v>
      </c>
      <c r="L43" s="27">
        <v>0</v>
      </c>
      <c r="M43" s="29">
        <f t="shared" si="20"/>
        <v>0</v>
      </c>
      <c r="N43" s="26">
        <v>0</v>
      </c>
      <c r="O43" s="27">
        <v>0</v>
      </c>
      <c r="P43" s="29">
        <f t="shared" si="21"/>
        <v>0</v>
      </c>
      <c r="Q43" s="30">
        <f t="shared" si="22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>
        <v>594</v>
      </c>
      <c r="H44" s="43"/>
      <c r="I44" s="43"/>
      <c r="J44" s="34">
        <f t="shared" si="19"/>
        <v>594</v>
      </c>
      <c r="K44" s="42"/>
      <c r="L44" s="43"/>
      <c r="M44" s="34">
        <f t="shared" si="20"/>
        <v>0</v>
      </c>
      <c r="N44" s="42"/>
      <c r="O44" s="43"/>
      <c r="P44" s="34">
        <f t="shared" si="21"/>
        <v>0</v>
      </c>
      <c r="Q44" s="35">
        <f t="shared" si="22"/>
        <v>594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23">E47+E49</f>
        <v>0</v>
      </c>
      <c r="F45" s="38">
        <v>235</v>
      </c>
      <c r="G45" s="38">
        <v>1300</v>
      </c>
      <c r="H45" s="38">
        <f t="shared" si="23"/>
        <v>0</v>
      </c>
      <c r="I45" s="38">
        <f t="shared" si="23"/>
        <v>0</v>
      </c>
      <c r="J45" s="29">
        <f t="shared" si="19"/>
        <v>1535</v>
      </c>
      <c r="K45" s="37">
        <f t="shared" si="23"/>
        <v>0</v>
      </c>
      <c r="L45" s="38">
        <f t="shared" si="23"/>
        <v>0</v>
      </c>
      <c r="M45" s="40">
        <f t="shared" si="23"/>
        <v>0</v>
      </c>
      <c r="N45" s="37">
        <f t="shared" si="23"/>
        <v>0</v>
      </c>
      <c r="O45" s="38">
        <f t="shared" si="23"/>
        <v>0</v>
      </c>
      <c r="P45" s="40">
        <f t="shared" si="23"/>
        <v>0</v>
      </c>
      <c r="Q45" s="30">
        <f t="shared" si="22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>
        <v>19.55</v>
      </c>
      <c r="G46" s="43">
        <v>111.41</v>
      </c>
      <c r="H46" s="43"/>
      <c r="I46" s="43"/>
      <c r="J46" s="34">
        <f t="shared" si="19"/>
        <v>130.96</v>
      </c>
      <c r="K46" s="42"/>
      <c r="L46" s="43"/>
      <c r="M46" s="34"/>
      <c r="N46" s="42"/>
      <c r="O46" s="43"/>
      <c r="P46" s="34"/>
      <c r="Q46" s="35">
        <f t="shared" si="22"/>
        <v>130.96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9"/>
        <v>0</v>
      </c>
      <c r="K47" s="37">
        <v>0</v>
      </c>
      <c r="L47" s="38">
        <v>0</v>
      </c>
      <c r="M47" s="40">
        <f t="shared" si="20"/>
        <v>0</v>
      </c>
      <c r="N47" s="37">
        <v>0</v>
      </c>
      <c r="O47" s="38">
        <v>0</v>
      </c>
      <c r="P47" s="40">
        <f t="shared" si="21"/>
        <v>0</v>
      </c>
      <c r="Q47" s="41">
        <f t="shared" si="22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9"/>
        <v>0</v>
      </c>
      <c r="K48" s="42"/>
      <c r="L48" s="43"/>
      <c r="M48" s="34">
        <f t="shared" si="20"/>
        <v>0</v>
      </c>
      <c r="N48" s="42"/>
      <c r="O48" s="43"/>
      <c r="P48" s="34">
        <f t="shared" si="21"/>
        <v>0</v>
      </c>
      <c r="Q48" s="35">
        <f t="shared" si="22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9"/>
        <v>0</v>
      </c>
      <c r="K49" s="37">
        <v>0</v>
      </c>
      <c r="L49" s="38">
        <v>0</v>
      </c>
      <c r="M49" s="40">
        <f t="shared" si="20"/>
        <v>0</v>
      </c>
      <c r="N49" s="37">
        <v>0</v>
      </c>
      <c r="O49" s="38">
        <v>0</v>
      </c>
      <c r="P49" s="40">
        <f t="shared" si="21"/>
        <v>0</v>
      </c>
      <c r="Q49" s="41">
        <f t="shared" si="22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9"/>
        <v>0</v>
      </c>
      <c r="K50" s="42"/>
      <c r="L50" s="43"/>
      <c r="M50" s="34">
        <f t="shared" si="20"/>
        <v>0</v>
      </c>
      <c r="N50" s="42"/>
      <c r="O50" s="43"/>
      <c r="P50" s="34">
        <f t="shared" si="21"/>
        <v>0</v>
      </c>
      <c r="Q50" s="35">
        <f t="shared" si="22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9"/>
        <v>300</v>
      </c>
      <c r="K51" s="37">
        <v>0</v>
      </c>
      <c r="L51" s="38">
        <v>0</v>
      </c>
      <c r="M51" s="40">
        <f t="shared" si="20"/>
        <v>0</v>
      </c>
      <c r="N51" s="37">
        <v>0</v>
      </c>
      <c r="O51" s="38">
        <v>0</v>
      </c>
      <c r="P51" s="40">
        <f t="shared" si="21"/>
        <v>0</v>
      </c>
      <c r="Q51" s="41">
        <f t="shared" si="22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>
        <v>25.2</v>
      </c>
      <c r="H52" s="43"/>
      <c r="I52" s="43"/>
      <c r="J52" s="34">
        <f t="shared" si="19"/>
        <v>25.2</v>
      </c>
      <c r="K52" s="42"/>
      <c r="L52" s="43"/>
      <c r="M52" s="34">
        <f t="shared" si="20"/>
        <v>0</v>
      </c>
      <c r="N52" s="42"/>
      <c r="O52" s="43"/>
      <c r="P52" s="34">
        <f t="shared" si="21"/>
        <v>0</v>
      </c>
      <c r="Q52" s="35">
        <f t="shared" si="22"/>
        <v>25.2</v>
      </c>
      <c r="R52" s="111"/>
      <c r="S52" s="102">
        <f>Q52+Q54</f>
        <v>691.98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9"/>
        <v>5000</v>
      </c>
      <c r="K53" s="37">
        <v>0</v>
      </c>
      <c r="L53" s="38">
        <v>0</v>
      </c>
      <c r="M53" s="40">
        <f t="shared" si="20"/>
        <v>0</v>
      </c>
      <c r="N53" s="37">
        <v>0</v>
      </c>
      <c r="O53" s="38">
        <v>0</v>
      </c>
      <c r="P53" s="40">
        <f t="shared" si="21"/>
        <v>0</v>
      </c>
      <c r="Q53" s="41">
        <f t="shared" si="22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>
        <v>666.78</v>
      </c>
      <c r="H54" s="43"/>
      <c r="I54" s="43"/>
      <c r="J54" s="34">
        <f t="shared" si="19"/>
        <v>666.78</v>
      </c>
      <c r="K54" s="42"/>
      <c r="L54" s="43"/>
      <c r="M54" s="34">
        <f t="shared" si="20"/>
        <v>0</v>
      </c>
      <c r="N54" s="42"/>
      <c r="O54" s="43"/>
      <c r="P54" s="34">
        <f t="shared" si="21"/>
        <v>0</v>
      </c>
      <c r="Q54" s="35">
        <f t="shared" si="22"/>
        <v>666.78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9"/>
        <v>4500</v>
      </c>
      <c r="K55" s="37">
        <v>0</v>
      </c>
      <c r="L55" s="38">
        <v>0</v>
      </c>
      <c r="M55" s="40">
        <f t="shared" si="20"/>
        <v>0</v>
      </c>
      <c r="N55" s="37">
        <v>0</v>
      </c>
      <c r="O55" s="38">
        <v>0</v>
      </c>
      <c r="P55" s="40">
        <f t="shared" si="21"/>
        <v>0</v>
      </c>
      <c r="Q55" s="41">
        <f t="shared" si="22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>
        <v>608.34</v>
      </c>
      <c r="H56" s="43"/>
      <c r="I56" s="43"/>
      <c r="J56" s="34">
        <f t="shared" si="19"/>
        <v>608.34</v>
      </c>
      <c r="K56" s="42"/>
      <c r="L56" s="43"/>
      <c r="M56" s="34">
        <f t="shared" si="20"/>
        <v>0</v>
      </c>
      <c r="N56" s="42"/>
      <c r="O56" s="43"/>
      <c r="P56" s="34">
        <f t="shared" si="21"/>
        <v>0</v>
      </c>
      <c r="Q56" s="35">
        <f t="shared" si="22"/>
        <v>608.34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9"/>
        <v>1600</v>
      </c>
      <c r="K57" s="37">
        <v>0</v>
      </c>
      <c r="L57" s="38">
        <v>0</v>
      </c>
      <c r="M57" s="40">
        <f t="shared" si="20"/>
        <v>0</v>
      </c>
      <c r="N57" s="37">
        <v>0</v>
      </c>
      <c r="O57" s="38">
        <v>0</v>
      </c>
      <c r="P57" s="40">
        <f t="shared" si="21"/>
        <v>0</v>
      </c>
      <c r="Q57" s="41">
        <f t="shared" si="22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>
        <v>0</v>
      </c>
      <c r="H58" s="45"/>
      <c r="I58" s="45"/>
      <c r="J58" s="24">
        <f t="shared" si="19"/>
        <v>0</v>
      </c>
      <c r="K58" s="51"/>
      <c r="L58" s="45"/>
      <c r="M58" s="24">
        <f t="shared" si="20"/>
        <v>0</v>
      </c>
      <c r="N58" s="51"/>
      <c r="O58" s="45"/>
      <c r="P58" s="24">
        <f t="shared" si="21"/>
        <v>0</v>
      </c>
      <c r="Q58" s="25">
        <f t="shared" si="22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4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5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6">SUM(N60:O60)</f>
        <v>0</v>
      </c>
      <c r="Q60" s="20">
        <f t="shared" ref="Q60:Q85" si="27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1">
        <f>E63+E65+E67+E71+E73+E75+E77+E79+E81+E83+E85</f>
        <v>0</v>
      </c>
      <c r="F61" s="22">
        <f>F63+F65+F67+F71+F73+F75+F77+F79+F81+F83+F85</f>
        <v>0</v>
      </c>
      <c r="G61" s="22">
        <f>G63+G65+G67+G71+G73+G75+G77+G79+G81+G83+G85</f>
        <v>9310.25</v>
      </c>
      <c r="H61" s="22">
        <f>H63+H65+H67+H71+H73+H75+H77+H79+H81+H83+H85</f>
        <v>0</v>
      </c>
      <c r="I61" s="22">
        <f>I63+I65+I67+I71+I73+I75+I77+I79+I81+I83+I85</f>
        <v>0.16</v>
      </c>
      <c r="J61" s="24">
        <f t="shared" si="24"/>
        <v>9310.41</v>
      </c>
      <c r="K61" s="53">
        <f>K63+K65+K67+K71+K73+K75+K77+K79+K81+K83+K85</f>
        <v>294.3</v>
      </c>
      <c r="L61" s="22">
        <f>L63+L65+L67+L71+L73+L75+L77+L79+L81+L83+L85</f>
        <v>0</v>
      </c>
      <c r="M61" s="24">
        <f t="shared" si="25"/>
        <v>294.3</v>
      </c>
      <c r="N61" s="53">
        <f>N63+N65+N67+N71+N73+N75+N77+N79+N81+N83+N85</f>
        <v>0</v>
      </c>
      <c r="O61" s="22">
        <f>O63+O65+O67+O71+O73+O75+O77+O79+O81+O83+O85</f>
        <v>0</v>
      </c>
      <c r="P61" s="24">
        <f t="shared" si="26"/>
        <v>0</v>
      </c>
      <c r="Q61" s="25">
        <f t="shared" si="27"/>
        <v>9604.7099999999991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6"/>
        <v>0</v>
      </c>
      <c r="Q62" s="30">
        <f t="shared" si="27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>
        <v>2140.9499999999998</v>
      </c>
      <c r="H63" s="43"/>
      <c r="I63" s="43"/>
      <c r="J63" s="34">
        <f t="shared" si="24"/>
        <v>2140.9499999999998</v>
      </c>
      <c r="K63" s="55"/>
      <c r="L63" s="43"/>
      <c r="M63" s="34">
        <f t="shared" si="25"/>
        <v>0</v>
      </c>
      <c r="N63" s="55"/>
      <c r="O63" s="43"/>
      <c r="P63" s="34">
        <f t="shared" si="26"/>
        <v>0</v>
      </c>
      <c r="Q63" s="35">
        <f t="shared" si="27"/>
        <v>2140.9499999999998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6"/>
        <v>0</v>
      </c>
      <c r="Q64" s="41">
        <f t="shared" si="27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>
        <v>3114.89</v>
      </c>
      <c r="H65" s="43"/>
      <c r="I65" s="43"/>
      <c r="J65" s="34">
        <f t="shared" si="24"/>
        <v>3114.89</v>
      </c>
      <c r="K65" s="55"/>
      <c r="L65" s="43"/>
      <c r="M65" s="34">
        <f t="shared" si="25"/>
        <v>0</v>
      </c>
      <c r="N65" s="55"/>
      <c r="O65" s="43"/>
      <c r="P65" s="34">
        <f t="shared" si="26"/>
        <v>0</v>
      </c>
      <c r="Q65" s="35">
        <f t="shared" si="27"/>
        <v>3114.89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6"/>
        <v>0</v>
      </c>
      <c r="Q66" s="41">
        <f t="shared" si="27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24"/>
        <v>0</v>
      </c>
      <c r="K67" s="55"/>
      <c r="L67" s="43"/>
      <c r="M67" s="34">
        <f t="shared" si="25"/>
        <v>0</v>
      </c>
      <c r="N67" s="55"/>
      <c r="O67" s="43"/>
      <c r="P67" s="34">
        <f t="shared" si="26"/>
        <v>0</v>
      </c>
      <c r="Q67" s="35">
        <f t="shared" si="27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6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>
        <v>0</v>
      </c>
      <c r="H69" s="43"/>
      <c r="I69" s="43"/>
      <c r="J69" s="34">
        <f>SUM(E69:I69)</f>
        <v>0</v>
      </c>
      <c r="K69" s="55">
        <v>0</v>
      </c>
      <c r="L69" s="43"/>
      <c r="M69" s="34">
        <f>SUM(K69:L69)</f>
        <v>0</v>
      </c>
      <c r="N69" s="55"/>
      <c r="O69" s="43"/>
      <c r="P69" s="34">
        <f t="shared" si="26"/>
        <v>0</v>
      </c>
      <c r="Q69" s="35">
        <f t="shared" si="27"/>
        <v>0</v>
      </c>
      <c r="R69" s="111"/>
      <c r="S69" s="102">
        <f>Q69+Q71</f>
        <v>204.5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6"/>
        <v>0</v>
      </c>
      <c r="Q70" s="41">
        <f t="shared" si="27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>
        <v>204.5</v>
      </c>
      <c r="H71" s="43"/>
      <c r="I71" s="43"/>
      <c r="J71" s="34">
        <f t="shared" si="24"/>
        <v>204.5</v>
      </c>
      <c r="K71" s="55"/>
      <c r="L71" s="43"/>
      <c r="M71" s="34">
        <f t="shared" si="25"/>
        <v>0</v>
      </c>
      <c r="N71" s="55"/>
      <c r="O71" s="43"/>
      <c r="P71" s="34">
        <f t="shared" si="26"/>
        <v>0</v>
      </c>
      <c r="Q71" s="35">
        <f t="shared" si="27"/>
        <v>204.5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6"/>
        <v>0</v>
      </c>
      <c r="Q72" s="41">
        <f t="shared" si="27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24"/>
        <v>0</v>
      </c>
      <c r="K73" s="55"/>
      <c r="L73" s="43"/>
      <c r="M73" s="34">
        <f t="shared" si="25"/>
        <v>0</v>
      </c>
      <c r="N73" s="55"/>
      <c r="O73" s="43"/>
      <c r="P73" s="34">
        <f t="shared" si="26"/>
        <v>0</v>
      </c>
      <c r="Q73" s="35">
        <f t="shared" si="27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6"/>
        <v>0</v>
      </c>
      <c r="Q74" s="41">
        <f t="shared" si="27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24"/>
        <v>0</v>
      </c>
      <c r="K75" s="55"/>
      <c r="L75" s="43"/>
      <c r="M75" s="34">
        <f t="shared" si="25"/>
        <v>0</v>
      </c>
      <c r="N75" s="55"/>
      <c r="O75" s="43"/>
      <c r="P75" s="34">
        <f t="shared" si="26"/>
        <v>0</v>
      </c>
      <c r="Q75" s="35">
        <f t="shared" si="27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6"/>
        <v>0</v>
      </c>
      <c r="Q76" s="41">
        <f t="shared" si="27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>
        <v>0</v>
      </c>
      <c r="H77" s="43"/>
      <c r="I77" s="43"/>
      <c r="J77" s="34">
        <f t="shared" si="24"/>
        <v>0</v>
      </c>
      <c r="K77" s="55"/>
      <c r="L77" s="43"/>
      <c r="M77" s="34">
        <f t="shared" si="25"/>
        <v>0</v>
      </c>
      <c r="N77" s="55"/>
      <c r="O77" s="43"/>
      <c r="P77" s="34">
        <f t="shared" si="26"/>
        <v>0</v>
      </c>
      <c r="Q77" s="35">
        <f t="shared" si="27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6"/>
        <v>0</v>
      </c>
      <c r="Q78" s="41">
        <f t="shared" si="27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>
        <v>0</v>
      </c>
      <c r="H79" s="43"/>
      <c r="I79" s="43"/>
      <c r="J79" s="34">
        <f t="shared" si="24"/>
        <v>0</v>
      </c>
      <c r="K79" s="55"/>
      <c r="L79" s="43"/>
      <c r="M79" s="34">
        <f t="shared" si="25"/>
        <v>0</v>
      </c>
      <c r="N79" s="55"/>
      <c r="O79" s="43"/>
      <c r="P79" s="34">
        <f t="shared" si="26"/>
        <v>0</v>
      </c>
      <c r="Q79" s="35">
        <f t="shared" si="27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6"/>
        <v>0</v>
      </c>
      <c r="Q80" s="41">
        <f t="shared" si="27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>
        <v>3475</v>
      </c>
      <c r="H81" s="43"/>
      <c r="I81" s="43">
        <v>0.16</v>
      </c>
      <c r="J81" s="34">
        <f t="shared" si="24"/>
        <v>3475.16</v>
      </c>
      <c r="K81" s="55">
        <v>294.3</v>
      </c>
      <c r="L81" s="43"/>
      <c r="M81" s="34">
        <f t="shared" si="25"/>
        <v>294.3</v>
      </c>
      <c r="N81" s="55"/>
      <c r="O81" s="43"/>
      <c r="P81" s="34">
        <f t="shared" si="26"/>
        <v>0</v>
      </c>
      <c r="Q81" s="35">
        <f t="shared" si="27"/>
        <v>3769.46</v>
      </c>
      <c r="R81" s="111"/>
      <c r="S81" s="102">
        <f>Q81+Q83</f>
        <v>4144.37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6"/>
        <v>0</v>
      </c>
      <c r="Q82" s="41">
        <f t="shared" si="27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>
        <v>374.91</v>
      </c>
      <c r="H83" s="43"/>
      <c r="I83" s="43"/>
      <c r="J83" s="34">
        <f t="shared" si="24"/>
        <v>374.91</v>
      </c>
      <c r="K83" s="55"/>
      <c r="L83" s="43"/>
      <c r="M83" s="34">
        <f t="shared" si="25"/>
        <v>0</v>
      </c>
      <c r="N83" s="55"/>
      <c r="O83" s="43"/>
      <c r="P83" s="34">
        <f t="shared" si="26"/>
        <v>0</v>
      </c>
      <c r="Q83" s="35">
        <f t="shared" si="27"/>
        <v>374.91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4"/>
        <v>0</v>
      </c>
      <c r="K84" s="44"/>
      <c r="L84" s="38">
        <v>0</v>
      </c>
      <c r="M84" s="40">
        <f t="shared" si="25"/>
        <v>0</v>
      </c>
      <c r="N84" s="44">
        <v>0</v>
      </c>
      <c r="O84" s="38">
        <v>0</v>
      </c>
      <c r="P84" s="40">
        <f t="shared" si="26"/>
        <v>0</v>
      </c>
      <c r="Q84" s="41">
        <f t="shared" si="27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24"/>
        <v>0</v>
      </c>
      <c r="K85" s="56"/>
      <c r="L85" s="45"/>
      <c r="M85" s="24">
        <f t="shared" si="25"/>
        <v>0</v>
      </c>
      <c r="N85" s="56"/>
      <c r="O85" s="45"/>
      <c r="P85" s="24">
        <f t="shared" si="26"/>
        <v>0</v>
      </c>
      <c r="Q85" s="25">
        <f t="shared" si="27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8">F89+F91+F93+F95</f>
        <v>3066</v>
      </c>
      <c r="G87" s="16">
        <f t="shared" si="28"/>
        <v>11603</v>
      </c>
      <c r="H87" s="16">
        <f t="shared" si="28"/>
        <v>8</v>
      </c>
      <c r="I87" s="16">
        <f>I89+I91+I93+I95</f>
        <v>0</v>
      </c>
      <c r="J87" s="19">
        <f t="shared" ref="J87:J96" si="29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0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1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2">E90+D92+E94+E96</f>
        <v>0</v>
      </c>
      <c r="F88" s="22">
        <f t="shared" si="32"/>
        <v>454.82</v>
      </c>
      <c r="G88" s="22">
        <f t="shared" si="32"/>
        <v>1024</v>
      </c>
      <c r="H88" s="22">
        <f t="shared" si="32"/>
        <v>8</v>
      </c>
      <c r="I88" s="22">
        <f t="shared" si="32"/>
        <v>0</v>
      </c>
      <c r="J88" s="24">
        <f t="shared" si="29"/>
        <v>1486.82</v>
      </c>
      <c r="K88" s="53">
        <f>K90+J92+K94+K96</f>
        <v>0</v>
      </c>
      <c r="L88" s="22">
        <f>L90+K92+L94+L96</f>
        <v>0</v>
      </c>
      <c r="M88" s="24">
        <f t="shared" si="30"/>
        <v>0</v>
      </c>
      <c r="N88" s="53">
        <f>N90+M92+N94+N96</f>
        <v>0</v>
      </c>
      <c r="O88" s="22">
        <f>O90+N92+O94+O96</f>
        <v>0</v>
      </c>
      <c r="P88" s="24">
        <f t="shared" si="31"/>
        <v>0</v>
      </c>
      <c r="Q88" s="25">
        <f t="shared" ref="Q88:Q96" si="33">P88+M88+J88</f>
        <v>1486.82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9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1"/>
        <v>0</v>
      </c>
      <c r="Q89" s="41">
        <f t="shared" si="33"/>
        <v>5452</v>
      </c>
      <c r="R89" s="88"/>
    </row>
    <row r="90" spans="1:19" x14ac:dyDescent="0.3">
      <c r="A90" s="111"/>
      <c r="B90" s="111"/>
      <c r="C90" s="122"/>
      <c r="D90" s="36"/>
      <c r="E90" s="42">
        <v>0</v>
      </c>
      <c r="F90" s="43">
        <v>0</v>
      </c>
      <c r="G90" s="43">
        <v>10.8</v>
      </c>
      <c r="H90" s="43">
        <v>8</v>
      </c>
      <c r="I90" s="43"/>
      <c r="J90" s="34">
        <f t="shared" si="29"/>
        <v>18.8</v>
      </c>
      <c r="K90" s="55"/>
      <c r="L90" s="43"/>
      <c r="M90" s="34">
        <f t="shared" si="30"/>
        <v>0</v>
      </c>
      <c r="N90" s="55"/>
      <c r="O90" s="43"/>
      <c r="P90" s="34">
        <f t="shared" si="31"/>
        <v>0</v>
      </c>
      <c r="Q90" s="35">
        <f t="shared" si="33"/>
        <v>18.8</v>
      </c>
      <c r="R90" s="88"/>
    </row>
    <row r="91" spans="1:19" x14ac:dyDescent="0.3">
      <c r="A91" s="152" t="s">
        <v>79</v>
      </c>
      <c r="B91" s="152"/>
      <c r="C91" s="145" t="s">
        <v>80</v>
      </c>
      <c r="D91" s="100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0"/>
      <c r="E92" s="42">
        <v>0</v>
      </c>
      <c r="F92" s="43">
        <v>0</v>
      </c>
      <c r="G92" s="43">
        <v>0</v>
      </c>
      <c r="H92" s="43"/>
      <c r="I92" s="43"/>
      <c r="J92" s="34">
        <f>SUM(D92:H92)</f>
        <v>0</v>
      </c>
      <c r="K92" s="55"/>
      <c r="L92" s="43"/>
      <c r="M92" s="34">
        <f t="shared" si="30"/>
        <v>0</v>
      </c>
      <c r="N92" s="55"/>
      <c r="O92" s="43"/>
      <c r="P92" s="34">
        <f t="shared" ref="P92" si="34">SUM(N92:O92)</f>
        <v>0</v>
      </c>
      <c r="Q92" s="35">
        <f t="shared" si="33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0"/>
        <v>0</v>
      </c>
      <c r="N93" s="44">
        <v>0</v>
      </c>
      <c r="O93" s="38">
        <v>0</v>
      </c>
      <c r="P93" s="40">
        <f t="shared" si="31"/>
        <v>0</v>
      </c>
      <c r="Q93" s="41">
        <f t="shared" si="33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>
        <v>0</v>
      </c>
      <c r="H94" s="43"/>
      <c r="I94" s="43"/>
      <c r="J94" s="34">
        <f t="shared" si="29"/>
        <v>0</v>
      </c>
      <c r="K94" s="57"/>
      <c r="L94" s="32"/>
      <c r="M94" s="34">
        <f t="shared" si="30"/>
        <v>0</v>
      </c>
      <c r="N94" s="55"/>
      <c r="O94" s="43"/>
      <c r="P94" s="34">
        <f t="shared" si="31"/>
        <v>0</v>
      </c>
      <c r="Q94" s="35">
        <f t="shared" si="33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9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1"/>
        <v>0</v>
      </c>
      <c r="Q95" s="41">
        <f t="shared" si="33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>
        <v>454.82</v>
      </c>
      <c r="G96" s="45">
        <v>1013.2</v>
      </c>
      <c r="H96" s="45"/>
      <c r="I96" s="45"/>
      <c r="J96" s="24">
        <f t="shared" si="29"/>
        <v>1468.02</v>
      </c>
      <c r="K96" s="56"/>
      <c r="L96" s="45"/>
      <c r="M96" s="24">
        <f t="shared" si="30"/>
        <v>0</v>
      </c>
      <c r="N96" s="56"/>
      <c r="O96" s="45"/>
      <c r="P96" s="24">
        <f t="shared" si="31"/>
        <v>0</v>
      </c>
      <c r="Q96" s="25">
        <f t="shared" si="33"/>
        <v>1468.02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5">E100+E102+E104+E106+E108</f>
        <v>88870</v>
      </c>
      <c r="F98" s="17">
        <f t="shared" si="35"/>
        <v>31083</v>
      </c>
      <c r="G98" s="17">
        <f t="shared" si="35"/>
        <v>32329</v>
      </c>
      <c r="H98" s="17">
        <f t="shared" si="35"/>
        <v>526</v>
      </c>
      <c r="I98" s="17">
        <f t="shared" si="35"/>
        <v>0</v>
      </c>
      <c r="J98" s="19">
        <f t="shared" ref="J98:J109" si="36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7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8">SUM(N98:O98)</f>
        <v>0</v>
      </c>
      <c r="Q98" s="20">
        <f t="shared" ref="Q98:Q109" si="39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5"/>
        <v>11836.98</v>
      </c>
      <c r="F99" s="22">
        <f t="shared" si="35"/>
        <v>4198.09</v>
      </c>
      <c r="G99" s="22">
        <f t="shared" si="35"/>
        <v>2946.5</v>
      </c>
      <c r="H99" s="22">
        <f t="shared" si="35"/>
        <v>66.650000000000006</v>
      </c>
      <c r="I99" s="22">
        <f t="shared" si="35"/>
        <v>0</v>
      </c>
      <c r="J99" s="24">
        <f t="shared" si="36"/>
        <v>19048.22</v>
      </c>
      <c r="K99" s="53">
        <f>K101+K103+K105+K107+K109</f>
        <v>0</v>
      </c>
      <c r="L99" s="22">
        <f>L101+L103+L105+L107+L109</f>
        <v>0</v>
      </c>
      <c r="M99" s="24">
        <f t="shared" si="37"/>
        <v>0</v>
      </c>
      <c r="N99" s="53">
        <f>N101+N103+N105+N107+N109</f>
        <v>0</v>
      </c>
      <c r="O99" s="22">
        <f>O101+O103+O105+O107+O109</f>
        <v>0</v>
      </c>
      <c r="P99" s="24">
        <f t="shared" si="38"/>
        <v>0</v>
      </c>
      <c r="Q99" s="25">
        <f t="shared" si="39"/>
        <v>19048.22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6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8"/>
        <v>0</v>
      </c>
      <c r="Q100" s="30">
        <f t="shared" si="39"/>
        <v>102493</v>
      </c>
      <c r="R100" s="88"/>
    </row>
    <row r="101" spans="1:18" x14ac:dyDescent="0.3">
      <c r="A101" s="110"/>
      <c r="B101" s="111"/>
      <c r="C101" s="122"/>
      <c r="D101" s="59"/>
      <c r="E101" s="42">
        <v>9308.94</v>
      </c>
      <c r="F101" s="43">
        <v>3274.32</v>
      </c>
      <c r="G101" s="43">
        <v>990.13</v>
      </c>
      <c r="H101" s="43">
        <v>0</v>
      </c>
      <c r="I101" s="43"/>
      <c r="J101" s="34">
        <f t="shared" si="36"/>
        <v>13573.39</v>
      </c>
      <c r="K101" s="55"/>
      <c r="L101" s="43"/>
      <c r="M101" s="34">
        <f t="shared" si="37"/>
        <v>0</v>
      </c>
      <c r="N101" s="55"/>
      <c r="O101" s="43"/>
      <c r="P101" s="34">
        <f t="shared" si="38"/>
        <v>0</v>
      </c>
      <c r="Q101" s="35">
        <f t="shared" si="39"/>
        <v>13573.39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6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8"/>
        <v>0</v>
      </c>
      <c r="Q102" s="41">
        <f t="shared" si="39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>
        <v>0</v>
      </c>
      <c r="H103" s="43"/>
      <c r="I103" s="43"/>
      <c r="J103" s="34">
        <f t="shared" si="36"/>
        <v>0</v>
      </c>
      <c r="K103" s="55"/>
      <c r="L103" s="43"/>
      <c r="M103" s="34">
        <f t="shared" si="37"/>
        <v>0</v>
      </c>
      <c r="N103" s="55"/>
      <c r="O103" s="43"/>
      <c r="P103" s="34">
        <f t="shared" si="38"/>
        <v>0</v>
      </c>
      <c r="Q103" s="35">
        <f t="shared" si="39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6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8"/>
        <v>0</v>
      </c>
      <c r="Q104" s="41">
        <f t="shared" si="39"/>
        <v>34083</v>
      </c>
      <c r="R104" s="88"/>
    </row>
    <row r="105" spans="1:18" x14ac:dyDescent="0.3">
      <c r="A105" s="110"/>
      <c r="B105" s="111"/>
      <c r="C105" s="122"/>
      <c r="D105" s="59"/>
      <c r="E105" s="42">
        <v>2528.04</v>
      </c>
      <c r="F105" s="43">
        <v>756.9</v>
      </c>
      <c r="G105" s="43">
        <v>385.96</v>
      </c>
      <c r="H105" s="43">
        <v>66.650000000000006</v>
      </c>
      <c r="I105" s="43"/>
      <c r="J105" s="34">
        <f t="shared" si="36"/>
        <v>3737.55</v>
      </c>
      <c r="K105" s="55"/>
      <c r="L105" s="43"/>
      <c r="M105" s="34">
        <f t="shared" si="37"/>
        <v>0</v>
      </c>
      <c r="N105" s="55"/>
      <c r="O105" s="43"/>
      <c r="P105" s="34">
        <f t="shared" si="38"/>
        <v>0</v>
      </c>
      <c r="Q105" s="35">
        <f t="shared" si="39"/>
        <v>3737.55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6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8"/>
        <v>0</v>
      </c>
      <c r="Q106" s="41">
        <f t="shared" si="39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>
        <v>37.72</v>
      </c>
      <c r="G107" s="43">
        <v>136.72</v>
      </c>
      <c r="H107" s="43"/>
      <c r="I107" s="43"/>
      <c r="J107" s="34">
        <f t="shared" si="36"/>
        <v>174.44</v>
      </c>
      <c r="K107" s="55"/>
      <c r="L107" s="43"/>
      <c r="M107" s="34">
        <f t="shared" si="37"/>
        <v>0</v>
      </c>
      <c r="N107" s="55"/>
      <c r="O107" s="43"/>
      <c r="P107" s="34">
        <f t="shared" si="38"/>
        <v>0</v>
      </c>
      <c r="Q107" s="35">
        <f t="shared" si="39"/>
        <v>174.44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6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8"/>
        <v>0</v>
      </c>
      <c r="Q108" s="41">
        <f t="shared" si="39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>
        <v>129.15</v>
      </c>
      <c r="G109" s="45">
        <v>1433.69</v>
      </c>
      <c r="H109" s="45"/>
      <c r="I109" s="45"/>
      <c r="J109" s="24">
        <f t="shared" si="36"/>
        <v>1562.8400000000001</v>
      </c>
      <c r="K109" s="56"/>
      <c r="L109" s="45"/>
      <c r="M109" s="24">
        <f t="shared" si="37"/>
        <v>0</v>
      </c>
      <c r="N109" s="55"/>
      <c r="O109" s="43"/>
      <c r="P109" s="34">
        <f t="shared" si="38"/>
        <v>0</v>
      </c>
      <c r="Q109" s="35">
        <f t="shared" si="39"/>
        <v>1562.8400000000001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I112" si="40">F113+F115</f>
        <v>0</v>
      </c>
      <c r="G111" s="17">
        <f t="shared" si="40"/>
        <v>188705</v>
      </c>
      <c r="H111" s="17">
        <f t="shared" si="40"/>
        <v>0</v>
      </c>
      <c r="I111" s="17">
        <f t="shared" si="40"/>
        <v>0</v>
      </c>
      <c r="J111" s="19">
        <f t="shared" ref="J111:J116" si="41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2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3">SUM(N111:O111)</f>
        <v>0</v>
      </c>
      <c r="Q111" s="20">
        <f t="shared" ref="Q111:Q116" si="44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40"/>
        <v>0</v>
      </c>
      <c r="F112" s="22">
        <f t="shared" si="40"/>
        <v>0</v>
      </c>
      <c r="G112" s="22">
        <f t="shared" si="40"/>
        <v>28858.85</v>
      </c>
      <c r="H112" s="22">
        <f t="shared" si="40"/>
        <v>0</v>
      </c>
      <c r="I112" s="22">
        <f t="shared" si="40"/>
        <v>0</v>
      </c>
      <c r="J112" s="24">
        <f t="shared" si="41"/>
        <v>28858.85</v>
      </c>
      <c r="K112" s="21">
        <f>K114+K116</f>
        <v>0</v>
      </c>
      <c r="L112" s="22">
        <f>L114+L116</f>
        <v>0</v>
      </c>
      <c r="M112" s="24">
        <f t="shared" si="42"/>
        <v>0</v>
      </c>
      <c r="N112" s="53">
        <f>N114+N116</f>
        <v>0</v>
      </c>
      <c r="O112" s="22">
        <f>O114+O116</f>
        <v>0</v>
      </c>
      <c r="P112" s="24">
        <f t="shared" si="43"/>
        <v>0</v>
      </c>
      <c r="Q112" s="25">
        <f t="shared" si="44"/>
        <v>28858.85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3"/>
        <v>0</v>
      </c>
      <c r="Q113" s="30">
        <f t="shared" si="44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>
        <v>28335.68</v>
      </c>
      <c r="H114" s="43"/>
      <c r="I114" s="43"/>
      <c r="J114" s="34">
        <f t="shared" si="41"/>
        <v>28335.68</v>
      </c>
      <c r="K114" s="42">
        <v>0</v>
      </c>
      <c r="L114" s="43"/>
      <c r="M114" s="34">
        <f t="shared" si="42"/>
        <v>0</v>
      </c>
      <c r="N114" s="55"/>
      <c r="O114" s="43"/>
      <c r="P114" s="34">
        <f t="shared" si="43"/>
        <v>0</v>
      </c>
      <c r="Q114" s="35">
        <f t="shared" si="44"/>
        <v>28335.68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3"/>
        <v>0</v>
      </c>
      <c r="Q115" s="41">
        <f t="shared" si="44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>
        <v>523.16999999999996</v>
      </c>
      <c r="H116" s="45"/>
      <c r="I116" s="45"/>
      <c r="J116" s="24">
        <f t="shared" si="41"/>
        <v>523.16999999999996</v>
      </c>
      <c r="K116" s="51"/>
      <c r="L116" s="45"/>
      <c r="M116" s="24">
        <f t="shared" si="42"/>
        <v>0</v>
      </c>
      <c r="N116" s="56"/>
      <c r="O116" s="45"/>
      <c r="P116" s="24">
        <f t="shared" si="43"/>
        <v>0</v>
      </c>
      <c r="Q116" s="25">
        <f t="shared" si="44"/>
        <v>523.16999999999996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5">E120+E122+E124+E126+E128+E130+E132+E134</f>
        <v>0</v>
      </c>
      <c r="F118" s="17">
        <f t="shared" si="45"/>
        <v>0</v>
      </c>
      <c r="G118" s="17">
        <f t="shared" si="45"/>
        <v>191000</v>
      </c>
      <c r="H118" s="17">
        <f t="shared" si="45"/>
        <v>0</v>
      </c>
      <c r="I118" s="17">
        <f t="shared" si="45"/>
        <v>2200</v>
      </c>
      <c r="J118" s="19">
        <f t="shared" ref="J118:J135" si="46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7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8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5"/>
        <v>0</v>
      </c>
      <c r="F119" s="22">
        <f t="shared" si="45"/>
        <v>0</v>
      </c>
      <c r="G119" s="22">
        <f t="shared" si="45"/>
        <v>5020.6099999999997</v>
      </c>
      <c r="H119" s="22">
        <f t="shared" si="45"/>
        <v>0</v>
      </c>
      <c r="I119" s="22">
        <f t="shared" si="45"/>
        <v>392.62</v>
      </c>
      <c r="J119" s="24">
        <f t="shared" si="46"/>
        <v>5413.23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7"/>
        <v>0</v>
      </c>
      <c r="N119" s="53">
        <f>N121+N123+N125+N127+N129+N131+N135</f>
        <v>0</v>
      </c>
      <c r="O119" s="22">
        <f>O121+O123+O125+O127+O129+O131+O133+O135</f>
        <v>2860</v>
      </c>
      <c r="P119" s="24">
        <f t="shared" si="48"/>
        <v>2860</v>
      </c>
      <c r="Q119" s="25">
        <f t="shared" ref="Q119:Q135" si="49">P119+M119+J119</f>
        <v>8273.23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6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8"/>
        <v>0</v>
      </c>
      <c r="Q120" s="20">
        <f t="shared" si="49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>
        <v>5020.6099999999997</v>
      </c>
      <c r="H121" s="43"/>
      <c r="I121" s="43"/>
      <c r="J121" s="34">
        <f t="shared" si="46"/>
        <v>5020.6099999999997</v>
      </c>
      <c r="K121" s="42"/>
      <c r="L121" s="43"/>
      <c r="M121" s="34">
        <f t="shared" si="47"/>
        <v>0</v>
      </c>
      <c r="N121" s="55"/>
      <c r="O121" s="43"/>
      <c r="P121" s="34">
        <f t="shared" si="48"/>
        <v>0</v>
      </c>
      <c r="Q121" s="35">
        <f t="shared" si="49"/>
        <v>5020.6099999999997</v>
      </c>
      <c r="R121" s="110"/>
      <c r="S121" s="102">
        <f>Q121+Q123+Q125+Q127</f>
        <v>5020.6099999999997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6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8"/>
        <v>0</v>
      </c>
      <c r="Q122" s="41">
        <f t="shared" si="49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>
        <v>0</v>
      </c>
      <c r="H123" s="43"/>
      <c r="I123" s="43"/>
      <c r="J123" s="34">
        <f t="shared" si="46"/>
        <v>0</v>
      </c>
      <c r="K123" s="42"/>
      <c r="L123" s="43"/>
      <c r="M123" s="34">
        <f t="shared" si="47"/>
        <v>0</v>
      </c>
      <c r="N123" s="55"/>
      <c r="O123" s="43"/>
      <c r="P123" s="34">
        <f t="shared" si="48"/>
        <v>0</v>
      </c>
      <c r="Q123" s="35">
        <f t="shared" si="49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6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8"/>
        <v>0</v>
      </c>
      <c r="Q124" s="41">
        <f t="shared" si="49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>
        <v>0</v>
      </c>
      <c r="H125" s="43"/>
      <c r="I125" s="43"/>
      <c r="J125" s="34">
        <f t="shared" si="46"/>
        <v>0</v>
      </c>
      <c r="K125" s="42"/>
      <c r="L125" s="43"/>
      <c r="M125" s="34">
        <f t="shared" si="47"/>
        <v>0</v>
      </c>
      <c r="N125" s="55"/>
      <c r="O125" s="43"/>
      <c r="P125" s="34">
        <f t="shared" si="48"/>
        <v>0</v>
      </c>
      <c r="Q125" s="35">
        <f t="shared" si="49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6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8"/>
        <v>0</v>
      </c>
      <c r="Q126" s="41">
        <f t="shared" si="49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>
        <v>0</v>
      </c>
      <c r="H127" s="43"/>
      <c r="I127" s="43"/>
      <c r="J127" s="34">
        <f t="shared" si="46"/>
        <v>0</v>
      </c>
      <c r="K127" s="42"/>
      <c r="L127" s="43"/>
      <c r="M127" s="34">
        <f t="shared" si="47"/>
        <v>0</v>
      </c>
      <c r="N127" s="55"/>
      <c r="O127" s="43"/>
      <c r="P127" s="34">
        <f t="shared" si="48"/>
        <v>0</v>
      </c>
      <c r="Q127" s="35">
        <f t="shared" si="49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6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8"/>
        <v>17160</v>
      </c>
      <c r="Q128" s="41">
        <f t="shared" si="49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>
        <v>392.62</v>
      </c>
      <c r="J129" s="34">
        <f t="shared" si="46"/>
        <v>392.62</v>
      </c>
      <c r="K129" s="42"/>
      <c r="L129" s="43"/>
      <c r="M129" s="34">
        <f t="shared" si="47"/>
        <v>0</v>
      </c>
      <c r="N129" s="55"/>
      <c r="O129" s="43">
        <v>2860</v>
      </c>
      <c r="P129" s="34">
        <f t="shared" si="48"/>
        <v>2860</v>
      </c>
      <c r="Q129" s="35">
        <f t="shared" si="49"/>
        <v>3252.62</v>
      </c>
      <c r="R129" s="124"/>
      <c r="S129" s="102">
        <f>Q129+Q131</f>
        <v>3252.62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6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8"/>
        <v>0</v>
      </c>
      <c r="Q130" s="41">
        <f t="shared" si="49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6"/>
        <v>0</v>
      </c>
      <c r="K131" s="92"/>
      <c r="L131" s="43"/>
      <c r="M131" s="34">
        <f t="shared" si="47"/>
        <v>0</v>
      </c>
      <c r="N131" s="55"/>
      <c r="O131" s="43"/>
      <c r="P131" s="34">
        <f t="shared" si="48"/>
        <v>0</v>
      </c>
      <c r="Q131" s="35">
        <f t="shared" si="49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9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>
        <v>0</v>
      </c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9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6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8"/>
        <v>0</v>
      </c>
      <c r="Q134" s="30">
        <f t="shared" si="49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6"/>
        <v>0</v>
      </c>
      <c r="K135" s="51"/>
      <c r="L135" s="45"/>
      <c r="M135" s="24">
        <f>SUM(K135:L135)</f>
        <v>0</v>
      </c>
      <c r="N135" s="56"/>
      <c r="O135" s="45"/>
      <c r="P135" s="24">
        <f t="shared" si="48"/>
        <v>0</v>
      </c>
      <c r="Q135" s="25">
        <f t="shared" si="49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50">E139+E141+E143+E145+E147</f>
        <v>200371</v>
      </c>
      <c r="F137" s="17">
        <f t="shared" si="50"/>
        <v>68892</v>
      </c>
      <c r="G137" s="17">
        <f t="shared" si="50"/>
        <v>57226</v>
      </c>
      <c r="H137" s="17">
        <f t="shared" si="50"/>
        <v>3080</v>
      </c>
      <c r="I137" s="17">
        <f t="shared" si="50"/>
        <v>0</v>
      </c>
      <c r="J137" s="18">
        <f t="shared" ref="J137:J148" si="51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2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3">SUM(N137:O137)</f>
        <v>0</v>
      </c>
      <c r="Q137" s="20">
        <f t="shared" ref="Q137:Q148" si="54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50"/>
        <v>29598.969999999998</v>
      </c>
      <c r="F138" s="22">
        <f t="shared" si="50"/>
        <v>10137.470000000001</v>
      </c>
      <c r="G138" s="22">
        <f t="shared" si="50"/>
        <v>12260.65</v>
      </c>
      <c r="H138" s="22">
        <f t="shared" si="50"/>
        <v>227.54</v>
      </c>
      <c r="I138" s="22">
        <f t="shared" si="50"/>
        <v>0</v>
      </c>
      <c r="J138" s="23">
        <f t="shared" si="51"/>
        <v>52224.630000000005</v>
      </c>
      <c r="K138" s="21">
        <f>K140+K142+K144+K146+K148</f>
        <v>0</v>
      </c>
      <c r="L138" s="22">
        <f>L140+L142+L144+L146+L148</f>
        <v>0</v>
      </c>
      <c r="M138" s="24">
        <f t="shared" si="52"/>
        <v>0</v>
      </c>
      <c r="N138" s="53">
        <f>N140+N142+N144+N146+N148</f>
        <v>0</v>
      </c>
      <c r="O138" s="53">
        <f>O140+O142+O144+O146+O148</f>
        <v>0</v>
      </c>
      <c r="P138" s="24">
        <f t="shared" si="53"/>
        <v>0</v>
      </c>
      <c r="Q138" s="25">
        <f t="shared" si="54"/>
        <v>52224.630000000005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51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3"/>
        <v>0</v>
      </c>
      <c r="Q139" s="30">
        <f t="shared" si="54"/>
        <v>301030</v>
      </c>
      <c r="R139" s="88"/>
    </row>
    <row r="140" spans="1:19" x14ac:dyDescent="0.3">
      <c r="A140" s="110"/>
      <c r="B140" s="111"/>
      <c r="C140" s="122"/>
      <c r="D140" s="36"/>
      <c r="E140" s="42">
        <v>27290.94</v>
      </c>
      <c r="F140" s="43">
        <v>9423.18</v>
      </c>
      <c r="G140" s="43">
        <v>11292.63</v>
      </c>
      <c r="H140" s="43">
        <v>227.54</v>
      </c>
      <c r="I140" s="43"/>
      <c r="J140" s="34">
        <f t="shared" si="51"/>
        <v>48234.289999999994</v>
      </c>
      <c r="K140" s="92"/>
      <c r="L140" s="43"/>
      <c r="M140" s="34">
        <f t="shared" si="52"/>
        <v>0</v>
      </c>
      <c r="N140" s="55"/>
      <c r="O140" s="43"/>
      <c r="P140" s="34">
        <f t="shared" si="53"/>
        <v>0</v>
      </c>
      <c r="Q140" s="35">
        <f t="shared" si="54"/>
        <v>48234.289999999994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1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3"/>
        <v>0</v>
      </c>
      <c r="Q141" s="41">
        <f t="shared" si="54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>
        <v>0</v>
      </c>
      <c r="I142" s="43"/>
      <c r="J142" s="33">
        <f t="shared" si="51"/>
        <v>0</v>
      </c>
      <c r="K142" s="42"/>
      <c r="L142" s="43"/>
      <c r="M142" s="34">
        <f t="shared" si="52"/>
        <v>0</v>
      </c>
      <c r="N142" s="55"/>
      <c r="O142" s="55"/>
      <c r="P142" s="34">
        <f t="shared" si="53"/>
        <v>0</v>
      </c>
      <c r="Q142" s="35">
        <f t="shared" si="54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4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>
        <v>0</v>
      </c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4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1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51"/>
        <v>0</v>
      </c>
      <c r="K146" s="42"/>
      <c r="L146" s="43"/>
      <c r="M146" s="34">
        <f t="shared" si="52"/>
        <v>0</v>
      </c>
      <c r="N146" s="55"/>
      <c r="O146" s="55"/>
      <c r="P146" s="34">
        <f t="shared" si="53"/>
        <v>0</v>
      </c>
      <c r="Q146" s="35">
        <f t="shared" si="54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1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3"/>
        <v>0</v>
      </c>
      <c r="Q147" s="41">
        <f t="shared" si="54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>
        <v>2308.0300000000002</v>
      </c>
      <c r="F148" s="45">
        <v>714.29</v>
      </c>
      <c r="G148" s="45">
        <v>968.02</v>
      </c>
      <c r="H148" s="45">
        <v>0</v>
      </c>
      <c r="I148" s="45"/>
      <c r="J148" s="23">
        <f t="shared" si="51"/>
        <v>3990.34</v>
      </c>
      <c r="K148" s="51"/>
      <c r="L148" s="45"/>
      <c r="M148" s="24">
        <f t="shared" si="52"/>
        <v>0</v>
      </c>
      <c r="N148" s="56"/>
      <c r="O148" s="56"/>
      <c r="P148" s="24">
        <f t="shared" si="53"/>
        <v>0</v>
      </c>
      <c r="Q148" s="25">
        <f t="shared" si="54"/>
        <v>3990.34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5">E152+E154+E156+E158</f>
        <v>0</v>
      </c>
      <c r="F150" s="17">
        <f t="shared" si="55"/>
        <v>0</v>
      </c>
      <c r="G150" s="17">
        <f t="shared" si="55"/>
        <v>0</v>
      </c>
      <c r="H150" s="17">
        <f t="shared" si="55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6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7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5"/>
        <v>0</v>
      </c>
      <c r="F151" s="22">
        <f t="shared" si="55"/>
        <v>0</v>
      </c>
      <c r="G151" s="22">
        <f t="shared" si="55"/>
        <v>0</v>
      </c>
      <c r="H151" s="22">
        <f t="shared" si="55"/>
        <v>700</v>
      </c>
      <c r="I151" s="22">
        <f>I153+I155+I157+I159</f>
        <v>0</v>
      </c>
      <c r="J151" s="24">
        <f>SUM(E151:I151)</f>
        <v>700</v>
      </c>
      <c r="K151" s="53">
        <f>K153+K155+K157+K159</f>
        <v>0</v>
      </c>
      <c r="L151" s="22">
        <f>L153+L155+L157+L159</f>
        <v>0</v>
      </c>
      <c r="M151" s="24">
        <f t="shared" si="56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700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8">SUM(E152:I152)</f>
        <v>162955</v>
      </c>
      <c r="K152" s="52">
        <v>0</v>
      </c>
      <c r="L152" s="17">
        <v>0</v>
      </c>
      <c r="M152" s="19">
        <f t="shared" si="56"/>
        <v>0</v>
      </c>
      <c r="N152" s="52">
        <v>0</v>
      </c>
      <c r="O152" s="17">
        <v>0</v>
      </c>
      <c r="P152" s="19">
        <f t="shared" si="57"/>
        <v>0</v>
      </c>
      <c r="Q152" s="20">
        <f t="shared" ref="Q152:Q159" si="59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>
        <v>0</v>
      </c>
      <c r="I153" s="43"/>
      <c r="J153" s="34">
        <f t="shared" si="58"/>
        <v>0</v>
      </c>
      <c r="K153" s="55"/>
      <c r="L153" s="43"/>
      <c r="M153" s="34">
        <f t="shared" si="56"/>
        <v>0</v>
      </c>
      <c r="N153" s="55"/>
      <c r="O153" s="43"/>
      <c r="P153" s="34">
        <f t="shared" si="57"/>
        <v>0</v>
      </c>
      <c r="Q153" s="35">
        <f t="shared" si="59"/>
        <v>0</v>
      </c>
      <c r="R153" s="110"/>
      <c r="S153" s="102">
        <f>Q153+Q155</f>
        <v>700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8"/>
        <v>2300</v>
      </c>
      <c r="K154" s="44">
        <v>0</v>
      </c>
      <c r="L154" s="38">
        <v>0</v>
      </c>
      <c r="M154" s="40">
        <f t="shared" si="56"/>
        <v>0</v>
      </c>
      <c r="N154" s="44">
        <v>0</v>
      </c>
      <c r="O154" s="38">
        <v>0</v>
      </c>
      <c r="P154" s="40">
        <f t="shared" si="57"/>
        <v>0</v>
      </c>
      <c r="Q154" s="41">
        <f t="shared" si="59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>
        <v>700</v>
      </c>
      <c r="I155" s="43"/>
      <c r="J155" s="34">
        <f t="shared" si="58"/>
        <v>700</v>
      </c>
      <c r="K155" s="55"/>
      <c r="L155" s="43"/>
      <c r="M155" s="34">
        <f t="shared" si="56"/>
        <v>0</v>
      </c>
      <c r="N155" s="55"/>
      <c r="O155" s="43"/>
      <c r="P155" s="34">
        <f t="shared" si="57"/>
        <v>0</v>
      </c>
      <c r="Q155" s="35">
        <f t="shared" si="59"/>
        <v>700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6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>
        <v>0</v>
      </c>
      <c r="I157" s="45"/>
      <c r="J157" s="24">
        <f>SUM(E157:I157)</f>
        <v>0</v>
      </c>
      <c r="K157" s="56"/>
      <c r="L157" s="45"/>
      <c r="M157" s="24">
        <f t="shared" si="56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8"/>
        <v>0</v>
      </c>
      <c r="K158" s="54">
        <v>0</v>
      </c>
      <c r="L158" s="27">
        <v>0</v>
      </c>
      <c r="M158" s="29">
        <f t="shared" si="56"/>
        <v>0</v>
      </c>
      <c r="N158" s="54">
        <v>0</v>
      </c>
      <c r="O158" s="27">
        <v>0</v>
      </c>
      <c r="P158" s="29">
        <f t="shared" si="57"/>
        <v>0</v>
      </c>
      <c r="Q158" s="30">
        <f t="shared" si="59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8"/>
        <v>0</v>
      </c>
      <c r="K159" s="56"/>
      <c r="L159" s="45"/>
      <c r="M159" s="24">
        <f t="shared" si="56"/>
        <v>0</v>
      </c>
      <c r="N159" s="56"/>
      <c r="O159" s="45"/>
      <c r="P159" s="24">
        <f t="shared" si="57"/>
        <v>0</v>
      </c>
      <c r="Q159" s="25">
        <f t="shared" si="59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0">F163+F165+F167+F169+F171+F173+F175+F177+F179+F181+F183+F185+F187+F189+F191+F193</f>
        <v>1213</v>
      </c>
      <c r="G161" s="17">
        <f t="shared" si="60"/>
        <v>114590</v>
      </c>
      <c r="H161" s="17">
        <f t="shared" si="60"/>
        <v>0</v>
      </c>
      <c r="I161" s="17">
        <f t="shared" si="60"/>
        <v>0</v>
      </c>
      <c r="J161" s="19">
        <f t="shared" ref="J161" si="61">SUM(E161:I161)</f>
        <v>115803</v>
      </c>
      <c r="K161" s="52">
        <f t="shared" ref="K161:L162" si="62">K163+K165+K167+K169+K171+K173+K175+K177+K179+K181+K183+K185+K187+K189+K191+K193</f>
        <v>0</v>
      </c>
      <c r="L161" s="17">
        <f t="shared" si="62"/>
        <v>0</v>
      </c>
      <c r="M161" s="19">
        <f t="shared" ref="M161:M194" si="63">SUM(K161:L161)</f>
        <v>0</v>
      </c>
      <c r="N161" s="52">
        <f t="shared" ref="N161:O162" si="64">N163+N165+N167+N169+N171+N173+N175+N177+N179+N181+N183+N185+N187+N189+N191+N193</f>
        <v>0</v>
      </c>
      <c r="O161" s="17">
        <f t="shared" si="64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5">E164+E166+E168+E170+E172+E174+E176+E178+E180+E182+E184+E186+E188+E190+E192+E194</f>
        <v>0</v>
      </c>
      <c r="F162" s="22">
        <f t="shared" si="65"/>
        <v>148.16999999999999</v>
      </c>
      <c r="G162" s="22">
        <f t="shared" si="65"/>
        <v>16658.760000000002</v>
      </c>
      <c r="H162" s="22">
        <f t="shared" si="65"/>
        <v>0</v>
      </c>
      <c r="I162" s="22">
        <f t="shared" si="65"/>
        <v>0</v>
      </c>
      <c r="J162" s="24">
        <f>SUM(E162:I162)</f>
        <v>16806.93</v>
      </c>
      <c r="K162" s="53">
        <f t="shared" si="62"/>
        <v>0</v>
      </c>
      <c r="L162" s="22">
        <f t="shared" si="62"/>
        <v>0</v>
      </c>
      <c r="M162" s="24">
        <f t="shared" si="63"/>
        <v>0</v>
      </c>
      <c r="N162" s="53">
        <f t="shared" si="64"/>
        <v>0</v>
      </c>
      <c r="O162" s="22">
        <f t="shared" si="64"/>
        <v>0</v>
      </c>
      <c r="P162" s="24">
        <f t="shared" ref="P162:P180" si="66">SUM(N162:O162)</f>
        <v>0</v>
      </c>
      <c r="Q162" s="25">
        <f>P162+M162+J162</f>
        <v>16806.93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7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6"/>
        <v>0</v>
      </c>
      <c r="Q163" s="30">
        <f t="shared" ref="Q163:Q194" si="68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>
        <v>148.16999999999999</v>
      </c>
      <c r="G164" s="43"/>
      <c r="H164" s="43"/>
      <c r="I164" s="43"/>
      <c r="J164" s="34">
        <f t="shared" si="67"/>
        <v>148.16999999999999</v>
      </c>
      <c r="K164" s="42"/>
      <c r="L164" s="43"/>
      <c r="M164" s="34">
        <f t="shared" si="63"/>
        <v>0</v>
      </c>
      <c r="N164" s="55"/>
      <c r="O164" s="43"/>
      <c r="P164" s="34">
        <f t="shared" si="66"/>
        <v>0</v>
      </c>
      <c r="Q164" s="35">
        <f t="shared" si="68"/>
        <v>148.16999999999999</v>
      </c>
      <c r="R164" s="110"/>
      <c r="S164" s="102">
        <f>Q164+Q166+Q168+Q170+Q172+Q174+Q176+Q178+Q180+Q182+Q184+Q186+Q188+Q190</f>
        <v>16806.93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7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6"/>
        <v>0</v>
      </c>
      <c r="Q165" s="41">
        <f t="shared" si="68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>
        <v>5407.33</v>
      </c>
      <c r="H166" s="43"/>
      <c r="I166" s="43"/>
      <c r="J166" s="34">
        <f t="shared" si="67"/>
        <v>5407.33</v>
      </c>
      <c r="K166" s="55"/>
      <c r="L166" s="43"/>
      <c r="M166" s="34">
        <f t="shared" si="63"/>
        <v>0</v>
      </c>
      <c r="N166" s="55"/>
      <c r="O166" s="43"/>
      <c r="P166" s="34">
        <f t="shared" si="66"/>
        <v>0</v>
      </c>
      <c r="Q166" s="35">
        <f t="shared" si="68"/>
        <v>5407.33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7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6"/>
        <v>0</v>
      </c>
      <c r="Q167" s="41">
        <f t="shared" si="68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>
        <v>440.01</v>
      </c>
      <c r="H168" s="43"/>
      <c r="I168" s="43"/>
      <c r="J168" s="34">
        <f t="shared" si="67"/>
        <v>440.01</v>
      </c>
      <c r="K168" s="55"/>
      <c r="L168" s="43"/>
      <c r="M168" s="34">
        <f t="shared" si="63"/>
        <v>0</v>
      </c>
      <c r="N168" s="55"/>
      <c r="O168" s="43"/>
      <c r="P168" s="34">
        <f t="shared" si="66"/>
        <v>0</v>
      </c>
      <c r="Q168" s="35">
        <f t="shared" si="68"/>
        <v>440.01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7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>
        <v>25.9</v>
      </c>
      <c r="H170" s="43"/>
      <c r="I170" s="43"/>
      <c r="J170" s="34">
        <f t="shared" si="67"/>
        <v>25.9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8"/>
        <v>25.9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7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8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>
        <v>523.16999999999996</v>
      </c>
      <c r="H172" s="43"/>
      <c r="I172" s="43"/>
      <c r="J172" s="34">
        <f t="shared" si="67"/>
        <v>523.16999999999996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8"/>
        <v>523.16999999999996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7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6"/>
        <v>0</v>
      </c>
      <c r="Q173" s="41">
        <f t="shared" si="68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>
        <v>1451.79</v>
      </c>
      <c r="H174" s="43"/>
      <c r="I174" s="43"/>
      <c r="J174" s="34">
        <f t="shared" si="67"/>
        <v>1451.79</v>
      </c>
      <c r="K174" s="55"/>
      <c r="L174" s="43"/>
      <c r="M174" s="34">
        <f t="shared" si="63"/>
        <v>0</v>
      </c>
      <c r="N174" s="55"/>
      <c r="O174" s="43"/>
      <c r="P174" s="34">
        <f t="shared" si="66"/>
        <v>0</v>
      </c>
      <c r="Q174" s="35">
        <f t="shared" si="68"/>
        <v>1451.79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7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6"/>
        <v>0</v>
      </c>
      <c r="Q175" s="41">
        <f t="shared" si="68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>
        <v>0</v>
      </c>
      <c r="H176" s="43"/>
      <c r="I176" s="43"/>
      <c r="J176" s="34">
        <f t="shared" si="67"/>
        <v>0</v>
      </c>
      <c r="K176" s="55"/>
      <c r="L176" s="43"/>
      <c r="M176" s="34">
        <f t="shared" ref="M176" si="69">SUM(K176:L176)</f>
        <v>0</v>
      </c>
      <c r="N176" s="55"/>
      <c r="O176" s="43"/>
      <c r="P176" s="34">
        <f t="shared" si="66"/>
        <v>0</v>
      </c>
      <c r="Q176" s="35">
        <f t="shared" si="68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0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:P178" si="71">SUM(N177:O177)</f>
        <v>0</v>
      </c>
      <c r="Q177" s="41">
        <f t="shared" si="68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>
        <v>0</v>
      </c>
      <c r="H178" s="43"/>
      <c r="I178" s="43"/>
      <c r="J178" s="34">
        <f t="shared" si="70"/>
        <v>0</v>
      </c>
      <c r="K178" s="55"/>
      <c r="L178" s="43"/>
      <c r="M178" s="34">
        <f t="shared" ref="M178" si="72">SUM(K178:L178)</f>
        <v>0</v>
      </c>
      <c r="N178" s="55"/>
      <c r="O178" s="43"/>
      <c r="P178" s="34">
        <f t="shared" si="71"/>
        <v>0</v>
      </c>
      <c r="Q178" s="35">
        <f t="shared" si="68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7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6"/>
        <v>0</v>
      </c>
      <c r="Q179" s="41">
        <f t="shared" si="68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>
        <v>7299.56</v>
      </c>
      <c r="H180" s="43"/>
      <c r="I180" s="43"/>
      <c r="J180" s="34">
        <f t="shared" si="67"/>
        <v>7299.56</v>
      </c>
      <c r="K180" s="55"/>
      <c r="L180" s="43"/>
      <c r="M180" s="34">
        <f t="shared" si="63"/>
        <v>0</v>
      </c>
      <c r="N180" s="55"/>
      <c r="O180" s="43"/>
      <c r="P180" s="34">
        <f t="shared" si="66"/>
        <v>0</v>
      </c>
      <c r="Q180" s="35">
        <f t="shared" si="68"/>
        <v>7299.56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3">SUM(E181:I181)</f>
        <v>3500</v>
      </c>
      <c r="K181" s="44">
        <v>0</v>
      </c>
      <c r="L181" s="38">
        <v>0</v>
      </c>
      <c r="M181" s="40">
        <f t="shared" ref="M181:M182" si="74">SUM(K181:L181)</f>
        <v>0</v>
      </c>
      <c r="N181" s="44">
        <v>0</v>
      </c>
      <c r="O181" s="38">
        <v>0</v>
      </c>
      <c r="P181" s="40">
        <f t="shared" ref="P181:P194" si="75">SUM(N181:O181)</f>
        <v>0</v>
      </c>
      <c r="Q181" s="41">
        <f t="shared" si="68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>
        <v>511</v>
      </c>
      <c r="H182" s="43"/>
      <c r="I182" s="43"/>
      <c r="J182" s="34">
        <f t="shared" si="73"/>
        <v>511</v>
      </c>
      <c r="K182" s="55"/>
      <c r="L182" s="43"/>
      <c r="M182" s="34">
        <f t="shared" si="74"/>
        <v>0</v>
      </c>
      <c r="N182" s="55"/>
      <c r="O182" s="43"/>
      <c r="P182" s="34">
        <f t="shared" si="75"/>
        <v>0</v>
      </c>
      <c r="Q182" s="35">
        <f t="shared" si="68"/>
        <v>511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>
        <v>0</v>
      </c>
      <c r="H184" s="43"/>
      <c r="I184" s="43"/>
      <c r="J184" s="34">
        <f t="shared" si="67"/>
        <v>0</v>
      </c>
      <c r="K184" s="55"/>
      <c r="L184" s="43"/>
      <c r="M184" s="34">
        <f t="shared" si="63"/>
        <v>0</v>
      </c>
      <c r="N184" s="55"/>
      <c r="O184" s="43"/>
      <c r="P184" s="34">
        <f t="shared" si="75"/>
        <v>0</v>
      </c>
      <c r="Q184" s="35">
        <f t="shared" si="68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6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>
        <v>0</v>
      </c>
      <c r="H186" s="43"/>
      <c r="I186" s="43"/>
      <c r="J186" s="34">
        <f t="shared" si="67"/>
        <v>0</v>
      </c>
      <c r="K186" s="55"/>
      <c r="L186" s="43"/>
      <c r="M186" s="34">
        <f t="shared" si="63"/>
        <v>0</v>
      </c>
      <c r="N186" s="55"/>
      <c r="O186" s="43"/>
      <c r="P186" s="34">
        <f t="shared" si="75"/>
        <v>0</v>
      </c>
      <c r="Q186" s="35">
        <f t="shared" si="68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6"/>
        <v>1500</v>
      </c>
      <c r="K187" s="44">
        <v>0</v>
      </c>
      <c r="L187" s="38">
        <v>0</v>
      </c>
      <c r="M187" s="40">
        <f t="shared" si="63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>
        <v>1000</v>
      </c>
      <c r="H188" s="43"/>
      <c r="I188" s="43"/>
      <c r="J188" s="34">
        <f t="shared" si="67"/>
        <v>1000</v>
      </c>
      <c r="K188" s="55"/>
      <c r="L188" s="43"/>
      <c r="M188" s="34">
        <f t="shared" si="63"/>
        <v>0</v>
      </c>
      <c r="N188" s="55"/>
      <c r="O188" s="43"/>
      <c r="P188" s="34">
        <f t="shared" si="75"/>
        <v>0</v>
      </c>
      <c r="Q188" s="35">
        <f t="shared" si="68"/>
        <v>1000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6"/>
        <v>750</v>
      </c>
      <c r="K189" s="44">
        <v>0</v>
      </c>
      <c r="L189" s="38">
        <v>0</v>
      </c>
      <c r="M189" s="40">
        <f t="shared" si="63"/>
        <v>0</v>
      </c>
      <c r="N189" s="44">
        <v>0</v>
      </c>
      <c r="O189" s="38">
        <v>0</v>
      </c>
      <c r="P189" s="40">
        <f t="shared" si="75"/>
        <v>0</v>
      </c>
      <c r="Q189" s="41">
        <f t="shared" si="68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>
        <v>0</v>
      </c>
      <c r="H190" s="43"/>
      <c r="I190" s="43"/>
      <c r="J190" s="34">
        <f t="shared" si="67"/>
        <v>0</v>
      </c>
      <c r="K190" s="55"/>
      <c r="L190" s="43"/>
      <c r="M190" s="34">
        <f t="shared" si="63"/>
        <v>0</v>
      </c>
      <c r="N190" s="55"/>
      <c r="O190" s="43"/>
      <c r="P190" s="34">
        <f t="shared" si="75"/>
        <v>0</v>
      </c>
      <c r="Q190" s="35">
        <f t="shared" si="68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6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5"/>
        <v>0</v>
      </c>
      <c r="Q191" s="41">
        <f t="shared" si="68"/>
        <v>11200</v>
      </c>
      <c r="R191" s="110" t="s">
        <v>285</v>
      </c>
      <c r="S191" s="101">
        <f t="shared" ref="S191:S192" si="77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>
        <v>0</v>
      </c>
      <c r="H192" s="43"/>
      <c r="I192" s="43"/>
      <c r="J192" s="34">
        <f t="shared" si="67"/>
        <v>0</v>
      </c>
      <c r="K192" s="55"/>
      <c r="L192" s="43"/>
      <c r="M192" s="34">
        <f t="shared" si="63"/>
        <v>0</v>
      </c>
      <c r="N192" s="55"/>
      <c r="O192" s="43"/>
      <c r="P192" s="34">
        <f t="shared" si="75"/>
        <v>0</v>
      </c>
      <c r="Q192" s="35">
        <f t="shared" si="68"/>
        <v>0</v>
      </c>
      <c r="R192" s="110"/>
      <c r="S192" s="102">
        <f t="shared" si="77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6"/>
        <v>4000</v>
      </c>
      <c r="K193" s="44">
        <v>0</v>
      </c>
      <c r="L193" s="38">
        <v>0</v>
      </c>
      <c r="M193" s="40">
        <f t="shared" si="63"/>
        <v>0</v>
      </c>
      <c r="N193" s="44">
        <v>0</v>
      </c>
      <c r="O193" s="38">
        <v>0</v>
      </c>
      <c r="P193" s="40">
        <f t="shared" si="75"/>
        <v>0</v>
      </c>
      <c r="Q193" s="41">
        <f t="shared" si="68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>
        <v>0</v>
      </c>
      <c r="H194" s="45"/>
      <c r="I194" s="45"/>
      <c r="J194" s="24">
        <f t="shared" si="67"/>
        <v>0</v>
      </c>
      <c r="K194" s="56"/>
      <c r="L194" s="45"/>
      <c r="M194" s="24">
        <f t="shared" si="63"/>
        <v>0</v>
      </c>
      <c r="N194" s="56"/>
      <c r="O194" s="45"/>
      <c r="P194" s="24">
        <f t="shared" si="75"/>
        <v>0</v>
      </c>
      <c r="Q194" s="25">
        <f t="shared" si="68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8">F198+F204+F206+F208+F224+F226+F228+F230+F240+F242</f>
        <v>34447</v>
      </c>
      <c r="G196" s="17">
        <f t="shared" si="78"/>
        <v>279420</v>
      </c>
      <c r="H196" s="17">
        <f t="shared" si="78"/>
        <v>877</v>
      </c>
      <c r="I196" s="17">
        <f t="shared" si="78"/>
        <v>7720</v>
      </c>
      <c r="J196" s="19">
        <f>SUM(E196:I196)</f>
        <v>422136</v>
      </c>
      <c r="K196" s="52">
        <f t="shared" ref="K196:L197" si="79">K198+K204+K206+K208+K224+K226+K228+K230+K240+K242</f>
        <v>0</v>
      </c>
      <c r="L196" s="17">
        <f t="shared" si="79"/>
        <v>0</v>
      </c>
      <c r="M196" s="19">
        <f t="shared" ref="M196:M231" si="80">SUM(K196:L196)</f>
        <v>0</v>
      </c>
      <c r="N196" s="52">
        <f t="shared" ref="N196:O197" si="81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82">E199+E205+E207+E209+E225+E227+E229+E231+E241+E243</f>
        <v>14788.740000000002</v>
      </c>
      <c r="F197" s="22">
        <f t="shared" si="82"/>
        <v>5457.17</v>
      </c>
      <c r="G197" s="22">
        <f t="shared" si="82"/>
        <v>24155.79</v>
      </c>
      <c r="H197" s="22">
        <f t="shared" si="82"/>
        <v>10.72</v>
      </c>
      <c r="I197" s="22">
        <f t="shared" si="82"/>
        <v>1369.83</v>
      </c>
      <c r="J197" s="24">
        <f t="shared" ref="J197:J243" si="83">SUM(E197:I197)</f>
        <v>45782.250000000007</v>
      </c>
      <c r="K197" s="53">
        <f t="shared" si="79"/>
        <v>0</v>
      </c>
      <c r="L197" s="22">
        <f t="shared" si="79"/>
        <v>0</v>
      </c>
      <c r="M197" s="24">
        <f t="shared" si="80"/>
        <v>0</v>
      </c>
      <c r="N197" s="53">
        <f t="shared" si="81"/>
        <v>0</v>
      </c>
      <c r="O197" s="22">
        <f t="shared" si="81"/>
        <v>16555.98</v>
      </c>
      <c r="P197" s="24">
        <f t="shared" ref="P197:P243" si="84">SUM(N197:O197)</f>
        <v>16555.98</v>
      </c>
      <c r="Q197" s="25">
        <f t="shared" ref="Q197:Q243" si="85">P197+M197+J197</f>
        <v>62338.23000000001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6">G200+G202</f>
        <v>13139</v>
      </c>
      <c r="H198" s="17">
        <f t="shared" si="86"/>
        <v>386</v>
      </c>
      <c r="I198" s="17">
        <f t="shared" si="86"/>
        <v>0</v>
      </c>
      <c r="J198" s="18">
        <f t="shared" ref="J198:J203" si="87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8">SUM(K198:L198)</f>
        <v>0</v>
      </c>
      <c r="N198" s="16">
        <f>N200+N202</f>
        <v>0</v>
      </c>
      <c r="O198" s="17">
        <f>O200+O202</f>
        <v>0</v>
      </c>
      <c r="P198" s="19">
        <f t="shared" ref="P198:P203" si="89">SUM(N198:O198)</f>
        <v>0</v>
      </c>
      <c r="Q198" s="20">
        <f t="shared" si="85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7257.56</v>
      </c>
      <c r="F199" s="32">
        <f>F201+F203</f>
        <v>2536.41</v>
      </c>
      <c r="G199" s="32">
        <f t="shared" si="86"/>
        <v>380.07</v>
      </c>
      <c r="H199" s="32">
        <f t="shared" si="86"/>
        <v>10.72</v>
      </c>
      <c r="I199" s="32">
        <f t="shared" si="86"/>
        <v>0</v>
      </c>
      <c r="J199" s="33">
        <f t="shared" si="87"/>
        <v>10184.76</v>
      </c>
      <c r="K199" s="31">
        <f>K201+K203</f>
        <v>0</v>
      </c>
      <c r="L199" s="32">
        <f>L201+L203</f>
        <v>0</v>
      </c>
      <c r="M199" s="33">
        <f t="shared" si="88"/>
        <v>0</v>
      </c>
      <c r="N199" s="31">
        <f>N201+N203</f>
        <v>0</v>
      </c>
      <c r="O199" s="32">
        <f>O201+O203</f>
        <v>0</v>
      </c>
      <c r="P199" s="34">
        <f t="shared" si="89"/>
        <v>0</v>
      </c>
      <c r="Q199" s="35">
        <f t="shared" si="85"/>
        <v>10184.76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7"/>
        <v>66513</v>
      </c>
      <c r="K200" s="37">
        <v>0</v>
      </c>
      <c r="L200" s="38">
        <v>0</v>
      </c>
      <c r="M200" s="39">
        <f t="shared" si="88"/>
        <v>0</v>
      </c>
      <c r="N200" s="37">
        <v>0</v>
      </c>
      <c r="O200" s="38">
        <v>0</v>
      </c>
      <c r="P200" s="40">
        <f t="shared" si="89"/>
        <v>0</v>
      </c>
      <c r="Q200" s="41">
        <f t="shared" si="85"/>
        <v>66513</v>
      </c>
      <c r="R200" s="88"/>
    </row>
    <row r="201" spans="1:19" x14ac:dyDescent="0.3">
      <c r="A201" s="110"/>
      <c r="B201" s="111"/>
      <c r="C201" s="122"/>
      <c r="D201" s="36"/>
      <c r="E201" s="42">
        <v>7257.56</v>
      </c>
      <c r="F201" s="43">
        <v>2536.41</v>
      </c>
      <c r="G201" s="43">
        <v>380.07</v>
      </c>
      <c r="H201" s="43">
        <v>10.72</v>
      </c>
      <c r="I201" s="43"/>
      <c r="J201" s="33">
        <f t="shared" si="87"/>
        <v>10184.76</v>
      </c>
      <c r="K201" s="42"/>
      <c r="L201" s="43"/>
      <c r="M201" s="33">
        <f t="shared" si="88"/>
        <v>0</v>
      </c>
      <c r="N201" s="42"/>
      <c r="O201" s="43"/>
      <c r="P201" s="34">
        <f t="shared" si="89"/>
        <v>0</v>
      </c>
      <c r="Q201" s="35">
        <f t="shared" si="85"/>
        <v>10184.76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7"/>
        <v>11604</v>
      </c>
      <c r="K202" s="37">
        <v>0</v>
      </c>
      <c r="L202" s="38">
        <v>0</v>
      </c>
      <c r="M202" s="39">
        <f t="shared" si="88"/>
        <v>0</v>
      </c>
      <c r="N202" s="37">
        <v>0</v>
      </c>
      <c r="O202" s="38">
        <v>0</v>
      </c>
      <c r="P202" s="40">
        <f t="shared" si="89"/>
        <v>0</v>
      </c>
      <c r="Q202" s="41">
        <f t="shared" si="85"/>
        <v>11604</v>
      </c>
      <c r="R202" s="88"/>
    </row>
    <row r="203" spans="1:19" x14ac:dyDescent="0.3">
      <c r="A203" s="110"/>
      <c r="B203" s="111"/>
      <c r="C203" s="122"/>
      <c r="D203" s="36"/>
      <c r="E203" s="42">
        <v>0</v>
      </c>
      <c r="F203" s="43">
        <v>0</v>
      </c>
      <c r="G203" s="43">
        <v>0</v>
      </c>
      <c r="H203" s="43">
        <v>0</v>
      </c>
      <c r="I203" s="43"/>
      <c r="J203" s="33">
        <f t="shared" si="87"/>
        <v>0</v>
      </c>
      <c r="K203" s="42"/>
      <c r="L203" s="43"/>
      <c r="M203" s="33">
        <f t="shared" si="88"/>
        <v>0</v>
      </c>
      <c r="N203" s="42"/>
      <c r="O203" s="43"/>
      <c r="P203" s="34">
        <f t="shared" si="89"/>
        <v>0</v>
      </c>
      <c r="Q203" s="35">
        <f t="shared" si="85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3"/>
        <v>1600</v>
      </c>
      <c r="K204" s="44">
        <v>0</v>
      </c>
      <c r="L204" s="38">
        <v>0</v>
      </c>
      <c r="M204" s="40">
        <f t="shared" si="80"/>
        <v>0</v>
      </c>
      <c r="N204" s="44">
        <v>0</v>
      </c>
      <c r="O204" s="38">
        <v>0</v>
      </c>
      <c r="P204" s="40">
        <f t="shared" si="84"/>
        <v>0</v>
      </c>
      <c r="Q204" s="41">
        <f t="shared" si="85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>
        <v>129.16999999999999</v>
      </c>
      <c r="H205" s="43"/>
      <c r="I205" s="43"/>
      <c r="J205" s="34">
        <f t="shared" si="83"/>
        <v>129.16999999999999</v>
      </c>
      <c r="K205" s="55"/>
      <c r="L205" s="43"/>
      <c r="M205" s="34">
        <f t="shared" si="80"/>
        <v>0</v>
      </c>
      <c r="N205" s="55"/>
      <c r="O205" s="43"/>
      <c r="P205" s="34">
        <f t="shared" si="84"/>
        <v>0</v>
      </c>
      <c r="Q205" s="35">
        <f t="shared" si="85"/>
        <v>129.16999999999999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83"/>
        <v>17000</v>
      </c>
      <c r="K206" s="44">
        <v>0</v>
      </c>
      <c r="L206" s="38">
        <v>0</v>
      </c>
      <c r="M206" s="40">
        <f t="shared" si="80"/>
        <v>0</v>
      </c>
      <c r="N206" s="44">
        <v>0</v>
      </c>
      <c r="O206" s="38">
        <v>0</v>
      </c>
      <c r="P206" s="40">
        <f t="shared" si="84"/>
        <v>0</v>
      </c>
      <c r="Q206" s="41">
        <f t="shared" si="85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>
        <v>2090.31</v>
      </c>
      <c r="H207" s="43"/>
      <c r="I207" s="43"/>
      <c r="J207" s="34">
        <f t="shared" si="83"/>
        <v>2090.31</v>
      </c>
      <c r="K207" s="55"/>
      <c r="L207" s="43"/>
      <c r="M207" s="34">
        <f t="shared" si="80"/>
        <v>0</v>
      </c>
      <c r="N207" s="55"/>
      <c r="O207" s="43"/>
      <c r="P207" s="34">
        <f t="shared" si="84"/>
        <v>0</v>
      </c>
      <c r="Q207" s="35">
        <f t="shared" si="85"/>
        <v>2090.31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90">F210+F212+F214+F216+F218+F220+F222</f>
        <v>0</v>
      </c>
      <c r="G208" s="38">
        <f t="shared" si="90"/>
        <v>0</v>
      </c>
      <c r="H208" s="38">
        <f t="shared" si="90"/>
        <v>0</v>
      </c>
      <c r="I208" s="38">
        <f t="shared" si="90"/>
        <v>7720</v>
      </c>
      <c r="J208" s="29">
        <f>SUM(E208:I208)</f>
        <v>7720</v>
      </c>
      <c r="K208" s="44">
        <f t="shared" ref="K208:L209" si="91">K210+K212+K214+K216+K218+K220+K222</f>
        <v>0</v>
      </c>
      <c r="L208" s="38">
        <f t="shared" si="91"/>
        <v>0</v>
      </c>
      <c r="M208" s="40">
        <f t="shared" si="80"/>
        <v>0</v>
      </c>
      <c r="N208" s="44">
        <f t="shared" ref="N208:O209" si="92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93">E211+E213+E215+E217+E219+E221+E223</f>
        <v>0</v>
      </c>
      <c r="F209" s="57">
        <f t="shared" si="93"/>
        <v>0</v>
      </c>
      <c r="G209" s="57">
        <f t="shared" si="93"/>
        <v>0</v>
      </c>
      <c r="H209" s="57">
        <f t="shared" si="93"/>
        <v>0</v>
      </c>
      <c r="I209" s="57">
        <f t="shared" si="93"/>
        <v>1369.83</v>
      </c>
      <c r="J209" s="34">
        <f t="shared" si="83"/>
        <v>1369.83</v>
      </c>
      <c r="K209" s="57">
        <f t="shared" si="91"/>
        <v>0</v>
      </c>
      <c r="L209" s="32">
        <f t="shared" si="91"/>
        <v>0</v>
      </c>
      <c r="M209" s="34">
        <f t="shared" si="80"/>
        <v>0</v>
      </c>
      <c r="N209" s="57">
        <f t="shared" si="92"/>
        <v>0</v>
      </c>
      <c r="O209" s="32">
        <f t="shared" si="92"/>
        <v>16555.98</v>
      </c>
      <c r="P209" s="34">
        <f t="shared" si="84"/>
        <v>16555.98</v>
      </c>
      <c r="Q209" s="35">
        <f t="shared" si="85"/>
        <v>17925.809999999998</v>
      </c>
      <c r="R209" s="110"/>
      <c r="S209" s="102">
        <f>Q209+Q225</f>
        <v>17925.809999999998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3"/>
        <v>1100</v>
      </c>
      <c r="K210" s="44">
        <v>0</v>
      </c>
      <c r="L210" s="38">
        <v>0</v>
      </c>
      <c r="M210" s="40">
        <f t="shared" si="80"/>
        <v>0</v>
      </c>
      <c r="N210" s="44">
        <v>0</v>
      </c>
      <c r="O210" s="38">
        <v>10000</v>
      </c>
      <c r="P210" s="40">
        <f t="shared" si="84"/>
        <v>10000</v>
      </c>
      <c r="Q210" s="41">
        <f t="shared" si="85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>
        <v>165.4</v>
      </c>
      <c r="J211" s="34">
        <f t="shared" si="83"/>
        <v>165.4</v>
      </c>
      <c r="K211" s="55"/>
      <c r="L211" s="43"/>
      <c r="M211" s="34">
        <f t="shared" si="80"/>
        <v>0</v>
      </c>
      <c r="N211" s="55"/>
      <c r="O211" s="43">
        <v>0</v>
      </c>
      <c r="P211" s="34">
        <f t="shared" si="84"/>
        <v>0</v>
      </c>
      <c r="Q211" s="35">
        <f t="shared" si="85"/>
        <v>165.4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3"/>
        <v>2000</v>
      </c>
      <c r="K212" s="44">
        <v>0</v>
      </c>
      <c r="L212" s="38">
        <v>0</v>
      </c>
      <c r="M212" s="40">
        <f t="shared" si="80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5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>
        <v>313.44</v>
      </c>
      <c r="J213" s="34">
        <f t="shared" si="83"/>
        <v>313.44</v>
      </c>
      <c r="K213" s="55"/>
      <c r="L213" s="43"/>
      <c r="M213" s="34">
        <f t="shared" si="80"/>
        <v>0</v>
      </c>
      <c r="N213" s="55"/>
      <c r="O213" s="43">
        <v>0</v>
      </c>
      <c r="P213" s="34">
        <f t="shared" si="84"/>
        <v>0</v>
      </c>
      <c r="Q213" s="35">
        <f t="shared" si="85"/>
        <v>313.44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3"/>
        <v>750</v>
      </c>
      <c r="K214" s="44">
        <v>0</v>
      </c>
      <c r="L214" s="38">
        <v>0</v>
      </c>
      <c r="M214" s="40">
        <f t="shared" si="80"/>
        <v>0</v>
      </c>
      <c r="N214" s="44">
        <v>0</v>
      </c>
      <c r="O214" s="38">
        <v>32928</v>
      </c>
      <c r="P214" s="40">
        <f t="shared" si="84"/>
        <v>32928</v>
      </c>
      <c r="Q214" s="41">
        <f t="shared" si="85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>
        <v>67.73</v>
      </c>
      <c r="J215" s="34">
        <f t="shared" si="83"/>
        <v>67.73</v>
      </c>
      <c r="K215" s="55"/>
      <c r="L215" s="43"/>
      <c r="M215" s="34">
        <f t="shared" si="80"/>
        <v>0</v>
      </c>
      <c r="N215" s="55"/>
      <c r="O215" s="43">
        <v>8895.98</v>
      </c>
      <c r="P215" s="34">
        <f t="shared" si="84"/>
        <v>8895.98</v>
      </c>
      <c r="Q215" s="35">
        <f t="shared" si="85"/>
        <v>8963.7099999999991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4">SUM(E216:I216)</f>
        <v>1000</v>
      </c>
      <c r="K216" s="44">
        <v>0</v>
      </c>
      <c r="L216" s="38">
        <v>0</v>
      </c>
      <c r="M216" s="40">
        <f t="shared" ref="M216:M217" si="95">SUM(K216:L216)</f>
        <v>0</v>
      </c>
      <c r="N216" s="44">
        <v>0</v>
      </c>
      <c r="O216" s="38">
        <v>16080</v>
      </c>
      <c r="P216" s="40">
        <f t="shared" ref="P216:P217" si="96">SUM(N216:O216)</f>
        <v>16080</v>
      </c>
      <c r="Q216" s="41">
        <f t="shared" si="85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>
        <v>255.14</v>
      </c>
      <c r="J217" s="34">
        <f t="shared" si="94"/>
        <v>255.14</v>
      </c>
      <c r="K217" s="55"/>
      <c r="L217" s="43"/>
      <c r="M217" s="34">
        <f t="shared" si="95"/>
        <v>0</v>
      </c>
      <c r="N217" s="55"/>
      <c r="O217" s="43">
        <v>2680</v>
      </c>
      <c r="P217" s="34">
        <f t="shared" si="96"/>
        <v>2680</v>
      </c>
      <c r="Q217" s="35">
        <f t="shared" si="85"/>
        <v>2935.14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3"/>
        <v>650</v>
      </c>
      <c r="K218" s="44">
        <v>0</v>
      </c>
      <c r="L218" s="38">
        <v>0</v>
      </c>
      <c r="M218" s="40">
        <f t="shared" si="80"/>
        <v>0</v>
      </c>
      <c r="N218" s="44">
        <v>0</v>
      </c>
      <c r="O218" s="38">
        <v>10000</v>
      </c>
      <c r="P218" s="40">
        <f t="shared" si="84"/>
        <v>10000</v>
      </c>
      <c r="Q218" s="41">
        <f t="shared" si="85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>
        <v>0</v>
      </c>
      <c r="J219" s="34">
        <f t="shared" si="83"/>
        <v>0</v>
      </c>
      <c r="K219" s="55"/>
      <c r="L219" s="43"/>
      <c r="M219" s="34">
        <f t="shared" si="80"/>
        <v>0</v>
      </c>
      <c r="N219" s="55"/>
      <c r="O219" s="43">
        <v>0</v>
      </c>
      <c r="P219" s="34">
        <f t="shared" si="84"/>
        <v>0</v>
      </c>
      <c r="Q219" s="35">
        <f t="shared" si="85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5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>
        <v>445.34</v>
      </c>
      <c r="J221" s="34">
        <f>SUM(E221:I221)</f>
        <v>445.34</v>
      </c>
      <c r="K221" s="55"/>
      <c r="L221" s="43"/>
      <c r="M221" s="34">
        <f>SUM(K221:L221)</f>
        <v>0</v>
      </c>
      <c r="N221" s="55"/>
      <c r="O221" s="43">
        <v>4980</v>
      </c>
      <c r="P221" s="34">
        <f>SUM(N221:O221)</f>
        <v>4980</v>
      </c>
      <c r="Q221" s="35">
        <f t="shared" si="85"/>
        <v>5425.34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3"/>
        <v>620</v>
      </c>
      <c r="K222" s="44">
        <v>0</v>
      </c>
      <c r="L222" s="38">
        <v>0</v>
      </c>
      <c r="M222" s="40">
        <f t="shared" si="80"/>
        <v>0</v>
      </c>
      <c r="N222" s="44">
        <v>0</v>
      </c>
      <c r="O222" s="38">
        <v>0</v>
      </c>
      <c r="P222" s="40">
        <f t="shared" si="84"/>
        <v>0</v>
      </c>
      <c r="Q222" s="41">
        <f t="shared" si="85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>
        <v>122.78</v>
      </c>
      <c r="J223" s="34">
        <f t="shared" si="83"/>
        <v>122.78</v>
      </c>
      <c r="K223" s="55"/>
      <c r="L223" s="43"/>
      <c r="M223" s="34">
        <f t="shared" si="80"/>
        <v>0</v>
      </c>
      <c r="N223" s="55"/>
      <c r="O223" s="43"/>
      <c r="P223" s="34">
        <f t="shared" si="84"/>
        <v>0</v>
      </c>
      <c r="Q223" s="35">
        <f t="shared" si="85"/>
        <v>122.78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7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5"/>
      <c r="G225" s="55">
        <v>0</v>
      </c>
      <c r="H225" s="55"/>
      <c r="I225" s="55"/>
      <c r="J225" s="34">
        <f t="shared" ref="J225" si="98">SUM(E225:I225)</f>
        <v>0</v>
      </c>
      <c r="K225" s="55"/>
      <c r="L225" s="43"/>
      <c r="M225" s="34">
        <f t="shared" si="97"/>
        <v>0</v>
      </c>
      <c r="N225" s="55"/>
      <c r="O225" s="43"/>
      <c r="P225" s="34">
        <f t="shared" ref="P225" si="99">SUM(N225:O225)</f>
        <v>0</v>
      </c>
      <c r="Q225" s="35">
        <f t="shared" ref="Q225" si="100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83"/>
        <v>109210</v>
      </c>
      <c r="K226" s="44">
        <v>0</v>
      </c>
      <c r="L226" s="38">
        <v>0</v>
      </c>
      <c r="M226" s="40">
        <f t="shared" si="80"/>
        <v>0</v>
      </c>
      <c r="N226" s="44">
        <v>0</v>
      </c>
      <c r="O226" s="38">
        <v>0</v>
      </c>
      <c r="P226" s="40">
        <f t="shared" si="84"/>
        <v>0</v>
      </c>
      <c r="Q226" s="41">
        <f t="shared" si="85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>
        <v>103</v>
      </c>
      <c r="H227" s="43"/>
      <c r="I227" s="43"/>
      <c r="J227" s="34">
        <f t="shared" si="83"/>
        <v>103</v>
      </c>
      <c r="K227" s="55"/>
      <c r="L227" s="43"/>
      <c r="M227" s="34">
        <f t="shared" si="80"/>
        <v>0</v>
      </c>
      <c r="N227" s="55"/>
      <c r="O227" s="43"/>
      <c r="P227" s="34">
        <f t="shared" si="84"/>
        <v>0</v>
      </c>
      <c r="Q227" s="35">
        <f t="shared" si="85"/>
        <v>103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3"/>
        <v>7500</v>
      </c>
      <c r="K228" s="44">
        <v>0</v>
      </c>
      <c r="L228" s="38">
        <v>0</v>
      </c>
      <c r="M228" s="40">
        <f t="shared" si="80"/>
        <v>0</v>
      </c>
      <c r="N228" s="44">
        <v>0</v>
      </c>
      <c r="O228" s="38">
        <v>0</v>
      </c>
      <c r="P228" s="40">
        <f t="shared" si="84"/>
        <v>0</v>
      </c>
      <c r="Q228" s="41">
        <f t="shared" si="85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>
        <v>139.16999999999999</v>
      </c>
      <c r="H229" s="43"/>
      <c r="I229" s="43"/>
      <c r="J229" s="34">
        <f t="shared" si="83"/>
        <v>139.16999999999999</v>
      </c>
      <c r="K229" s="55"/>
      <c r="L229" s="43"/>
      <c r="M229" s="34">
        <f t="shared" si="80"/>
        <v>0</v>
      </c>
      <c r="N229" s="55"/>
      <c r="O229" s="43"/>
      <c r="P229" s="34">
        <f t="shared" si="84"/>
        <v>0</v>
      </c>
      <c r="Q229" s="35">
        <f t="shared" si="85"/>
        <v>139.16999999999999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101">F232+F234+F236+F238</f>
        <v>0</v>
      </c>
      <c r="G230" s="38">
        <f t="shared" si="101"/>
        <v>100500</v>
      </c>
      <c r="H230" s="38">
        <f t="shared" si="101"/>
        <v>0</v>
      </c>
      <c r="I230" s="38">
        <f t="shared" si="101"/>
        <v>0</v>
      </c>
      <c r="J230" s="29">
        <f t="shared" si="83"/>
        <v>100500</v>
      </c>
      <c r="K230" s="44">
        <f t="shared" ref="K230:L231" si="102">K232+K234+K236+K238</f>
        <v>0</v>
      </c>
      <c r="L230" s="38">
        <f t="shared" si="102"/>
        <v>0</v>
      </c>
      <c r="M230" s="40">
        <f t="shared" si="80"/>
        <v>0</v>
      </c>
      <c r="N230" s="44">
        <f t="shared" ref="N230:O231" si="103">N232+N234+N236+N238</f>
        <v>0</v>
      </c>
      <c r="O230" s="38">
        <f t="shared" si="103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104">E233+E235+E237+E239</f>
        <v>0</v>
      </c>
      <c r="F231" s="32">
        <f t="shared" si="104"/>
        <v>0</v>
      </c>
      <c r="G231" s="32">
        <f t="shared" si="104"/>
        <v>16007.67</v>
      </c>
      <c r="H231" s="32">
        <f t="shared" si="104"/>
        <v>0</v>
      </c>
      <c r="I231" s="32">
        <f t="shared" si="104"/>
        <v>0</v>
      </c>
      <c r="J231" s="34">
        <f t="shared" si="83"/>
        <v>16007.67</v>
      </c>
      <c r="K231" s="57">
        <f t="shared" si="102"/>
        <v>0</v>
      </c>
      <c r="L231" s="32">
        <f t="shared" si="102"/>
        <v>0</v>
      </c>
      <c r="M231" s="34">
        <f t="shared" si="80"/>
        <v>0</v>
      </c>
      <c r="N231" s="57">
        <f t="shared" si="103"/>
        <v>0</v>
      </c>
      <c r="O231" s="32">
        <f t="shared" si="103"/>
        <v>0</v>
      </c>
      <c r="P231" s="34">
        <f>SUM(N231:O231)</f>
        <v>0</v>
      </c>
      <c r="Q231" s="35">
        <f>P231+M231+J231</f>
        <v>16007.67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105">SUM(K232:L232)</f>
        <v>0</v>
      </c>
      <c r="N232" s="44">
        <v>0</v>
      </c>
      <c r="O232" s="38">
        <v>0</v>
      </c>
      <c r="P232" s="40">
        <f t="shared" si="84"/>
        <v>0</v>
      </c>
      <c r="Q232" s="41">
        <f t="shared" si="85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>
        <v>7908.55</v>
      </c>
      <c r="H233" s="43"/>
      <c r="I233" s="43"/>
      <c r="J233" s="34">
        <f t="shared" si="83"/>
        <v>7908.55</v>
      </c>
      <c r="K233" s="55"/>
      <c r="L233" s="43"/>
      <c r="M233" s="34">
        <f t="shared" si="105"/>
        <v>0</v>
      </c>
      <c r="N233" s="55"/>
      <c r="O233" s="43"/>
      <c r="P233" s="34">
        <f t="shared" si="84"/>
        <v>0</v>
      </c>
      <c r="Q233" s="35">
        <f t="shared" si="85"/>
        <v>7908.55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5"/>
        <v>0</v>
      </c>
      <c r="N234" s="44">
        <v>0</v>
      </c>
      <c r="O234" s="38">
        <v>0</v>
      </c>
      <c r="P234" s="40">
        <f>SUM(N234:O234)</f>
        <v>0</v>
      </c>
      <c r="Q234" s="41">
        <f t="shared" si="85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>
        <v>0</v>
      </c>
      <c r="H235" s="43"/>
      <c r="I235" s="43"/>
      <c r="J235" s="34">
        <f>SUM(E235:I235)</f>
        <v>0</v>
      </c>
      <c r="K235" s="55"/>
      <c r="L235" s="43"/>
      <c r="M235" s="34">
        <f t="shared" si="105"/>
        <v>0</v>
      </c>
      <c r="N235" s="55"/>
      <c r="O235" s="43"/>
      <c r="P235" s="34">
        <f>SUM(N235:O235)</f>
        <v>0</v>
      </c>
      <c r="Q235" s="35">
        <f t="shared" si="85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83"/>
        <v>18500</v>
      </c>
      <c r="K236" s="44">
        <v>0</v>
      </c>
      <c r="L236" s="38">
        <v>0</v>
      </c>
      <c r="M236" s="40">
        <f t="shared" si="105"/>
        <v>0</v>
      </c>
      <c r="N236" s="44">
        <v>0</v>
      </c>
      <c r="O236" s="38">
        <v>0</v>
      </c>
      <c r="P236" s="40">
        <f t="shared" si="84"/>
        <v>0</v>
      </c>
      <c r="Q236" s="41">
        <f t="shared" si="85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>
        <v>4851.1400000000003</v>
      </c>
      <c r="H237" s="43"/>
      <c r="I237" s="43"/>
      <c r="J237" s="34">
        <f t="shared" si="83"/>
        <v>4851.1400000000003</v>
      </c>
      <c r="K237" s="55"/>
      <c r="L237" s="43"/>
      <c r="M237" s="34">
        <f t="shared" si="105"/>
        <v>0</v>
      </c>
      <c r="N237" s="55"/>
      <c r="O237" s="43"/>
      <c r="P237" s="34">
        <f t="shared" si="84"/>
        <v>0</v>
      </c>
      <c r="Q237" s="35">
        <f t="shared" si="85"/>
        <v>4851.1400000000003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83"/>
        <v>11000</v>
      </c>
      <c r="K238" s="44">
        <v>0</v>
      </c>
      <c r="L238" s="38">
        <v>0</v>
      </c>
      <c r="M238" s="40">
        <f t="shared" si="105"/>
        <v>0</v>
      </c>
      <c r="N238" s="44">
        <v>0</v>
      </c>
      <c r="O238" s="38">
        <v>0</v>
      </c>
      <c r="P238" s="40">
        <f t="shared" si="84"/>
        <v>0</v>
      </c>
      <c r="Q238" s="41">
        <f t="shared" si="85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>
        <v>3247.98</v>
      </c>
      <c r="H239" s="43"/>
      <c r="I239" s="43"/>
      <c r="J239" s="34">
        <f t="shared" si="83"/>
        <v>3247.98</v>
      </c>
      <c r="K239" s="55"/>
      <c r="L239" s="43"/>
      <c r="M239" s="34">
        <f t="shared" si="105"/>
        <v>0</v>
      </c>
      <c r="N239" s="55"/>
      <c r="O239" s="43"/>
      <c r="P239" s="34">
        <f t="shared" si="84"/>
        <v>0</v>
      </c>
      <c r="Q239" s="35">
        <f t="shared" si="85"/>
        <v>3247.98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3"/>
        <v>94989</v>
      </c>
      <c r="K240" s="44">
        <v>0</v>
      </c>
      <c r="L240" s="38">
        <v>0</v>
      </c>
      <c r="M240" s="40">
        <f t="shared" si="105"/>
        <v>0</v>
      </c>
      <c r="N240" s="44">
        <v>0</v>
      </c>
      <c r="O240" s="38">
        <v>0</v>
      </c>
      <c r="P240" s="40">
        <f t="shared" si="84"/>
        <v>0</v>
      </c>
      <c r="Q240" s="41">
        <f t="shared" si="85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>
        <v>7531.18</v>
      </c>
      <c r="F241" s="45">
        <v>2920.76</v>
      </c>
      <c r="G241" s="45">
        <v>5306.4</v>
      </c>
      <c r="H241" s="45">
        <v>0</v>
      </c>
      <c r="I241" s="45"/>
      <c r="J241" s="24">
        <f t="shared" si="83"/>
        <v>15758.34</v>
      </c>
      <c r="K241" s="56"/>
      <c r="L241" s="45"/>
      <c r="M241" s="24">
        <f t="shared" si="105"/>
        <v>0</v>
      </c>
      <c r="N241" s="56"/>
      <c r="O241" s="45"/>
      <c r="P241" s="24">
        <f t="shared" si="84"/>
        <v>0</v>
      </c>
      <c r="Q241" s="25">
        <f t="shared" si="85"/>
        <v>15758.34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3"/>
        <v>0</v>
      </c>
      <c r="K242" s="54">
        <v>0</v>
      </c>
      <c r="L242" s="27">
        <v>0</v>
      </c>
      <c r="M242" s="29">
        <f t="shared" si="105"/>
        <v>0</v>
      </c>
      <c r="N242" s="54">
        <v>0</v>
      </c>
      <c r="O242" s="27">
        <v>0</v>
      </c>
      <c r="P242" s="29">
        <f t="shared" si="84"/>
        <v>0</v>
      </c>
      <c r="Q242" s="30">
        <f t="shared" si="85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83"/>
        <v>0</v>
      </c>
      <c r="K243" s="56"/>
      <c r="L243" s="45"/>
      <c r="M243" s="24">
        <f t="shared" si="105"/>
        <v>0</v>
      </c>
      <c r="N243" s="56"/>
      <c r="O243" s="45"/>
      <c r="P243" s="24">
        <f t="shared" si="84"/>
        <v>0</v>
      </c>
      <c r="Q243" s="25">
        <f t="shared" si="85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6">E247+E249+E251+E253+E255+E257+E259+E261+E263+E265+E267</f>
        <v>139988</v>
      </c>
      <c r="F245" s="17">
        <f t="shared" si="106"/>
        <v>50972</v>
      </c>
      <c r="G245" s="17">
        <f t="shared" si="106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7">SUM(E245:I245)</f>
        <v>248657</v>
      </c>
      <c r="K245" s="52">
        <f t="shared" ref="K245:M246" si="108">K247+K249+K251+K253+K255+K257+K259+K261+K263+K265+K267</f>
        <v>0</v>
      </c>
      <c r="L245" s="17">
        <f t="shared" si="108"/>
        <v>0</v>
      </c>
      <c r="M245" s="19">
        <f t="shared" si="108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9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6"/>
        <v>19138.23</v>
      </c>
      <c r="F246" s="22">
        <f t="shared" si="106"/>
        <v>6633.45</v>
      </c>
      <c r="G246" s="22">
        <f t="shared" si="106"/>
        <v>7831.2100000000009</v>
      </c>
      <c r="H246" s="22">
        <f t="shared" si="106"/>
        <v>199.15</v>
      </c>
      <c r="I246" s="22">
        <f>I248+I250+I252+I254+I256+I258+I260+I262+I264+I266+I268</f>
        <v>0</v>
      </c>
      <c r="J246" s="24">
        <f t="shared" si="107"/>
        <v>33802.04</v>
      </c>
      <c r="K246" s="53">
        <f t="shared" si="108"/>
        <v>0</v>
      </c>
      <c r="L246" s="22">
        <f t="shared" si="108"/>
        <v>0</v>
      </c>
      <c r="M246" s="24">
        <f t="shared" si="108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9"/>
        <v>33802.04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7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0">SUM(N247:O247)</f>
        <v>0</v>
      </c>
      <c r="Q247" s="30">
        <f t="shared" si="109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>
        <v>0</v>
      </c>
      <c r="I248" s="43"/>
      <c r="J248" s="34">
        <f t="shared" si="107"/>
        <v>0</v>
      </c>
      <c r="K248" s="55"/>
      <c r="L248" s="43"/>
      <c r="M248" s="34">
        <f t="shared" ref="M248:M268" si="111">SUM(K248:L248)</f>
        <v>0</v>
      </c>
      <c r="N248" s="55"/>
      <c r="O248" s="43"/>
      <c r="P248" s="34">
        <f t="shared" si="110"/>
        <v>0</v>
      </c>
      <c r="Q248" s="35">
        <f t="shared" si="109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7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0"/>
        <v>0</v>
      </c>
      <c r="Q249" s="41">
        <f t="shared" si="109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>
        <v>0</v>
      </c>
      <c r="I250" s="43"/>
      <c r="J250" s="34">
        <f t="shared" si="107"/>
        <v>0</v>
      </c>
      <c r="K250" s="55"/>
      <c r="L250" s="43"/>
      <c r="M250" s="34">
        <f t="shared" si="111"/>
        <v>0</v>
      </c>
      <c r="N250" s="55"/>
      <c r="O250" s="43"/>
      <c r="P250" s="34">
        <f t="shared" si="110"/>
        <v>0</v>
      </c>
      <c r="Q250" s="35">
        <f t="shared" si="109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7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0"/>
        <v>0</v>
      </c>
      <c r="Q251" s="41">
        <f t="shared" si="109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>
        <v>0</v>
      </c>
      <c r="H252" s="43"/>
      <c r="I252" s="43"/>
      <c r="J252" s="34">
        <f t="shared" si="107"/>
        <v>0</v>
      </c>
      <c r="K252" s="55"/>
      <c r="L252" s="43"/>
      <c r="M252" s="34">
        <f t="shared" si="111"/>
        <v>0</v>
      </c>
      <c r="N252" s="55"/>
      <c r="O252" s="43"/>
      <c r="P252" s="34">
        <f t="shared" si="110"/>
        <v>0</v>
      </c>
      <c r="Q252" s="35">
        <f t="shared" si="109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7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0"/>
        <v>0</v>
      </c>
      <c r="Q253" s="41">
        <f t="shared" si="109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>
        <v>3318.06</v>
      </c>
      <c r="F254" s="43">
        <v>876.74</v>
      </c>
      <c r="G254" s="43">
        <v>27.29</v>
      </c>
      <c r="H254" s="43">
        <v>0</v>
      </c>
      <c r="I254" s="43"/>
      <c r="J254" s="34">
        <f t="shared" si="107"/>
        <v>4222.09</v>
      </c>
      <c r="K254" s="55"/>
      <c r="L254" s="43"/>
      <c r="M254" s="34">
        <f t="shared" si="111"/>
        <v>0</v>
      </c>
      <c r="N254" s="55"/>
      <c r="O254" s="43"/>
      <c r="P254" s="34">
        <f t="shared" si="110"/>
        <v>0</v>
      </c>
      <c r="Q254" s="35">
        <f t="shared" si="109"/>
        <v>4222.09</v>
      </c>
      <c r="R254" s="110"/>
      <c r="S254" s="102">
        <f>Q254+Q256</f>
        <v>29019.69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7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0"/>
        <v>0</v>
      </c>
      <c r="Q255" s="41">
        <f t="shared" si="109"/>
        <v>184125</v>
      </c>
      <c r="R255" s="88"/>
    </row>
    <row r="256" spans="1:19" x14ac:dyDescent="0.3">
      <c r="A256" s="110"/>
      <c r="B256" s="111"/>
      <c r="C256" s="122"/>
      <c r="D256" s="36"/>
      <c r="E256" s="42">
        <v>15820.17</v>
      </c>
      <c r="F256" s="43">
        <v>5729.94</v>
      </c>
      <c r="G256" s="43">
        <v>3189.62</v>
      </c>
      <c r="H256" s="43">
        <v>57.87</v>
      </c>
      <c r="I256" s="43"/>
      <c r="J256" s="34">
        <f t="shared" si="107"/>
        <v>24797.599999999999</v>
      </c>
      <c r="K256" s="55"/>
      <c r="L256" s="43"/>
      <c r="M256" s="34">
        <f t="shared" si="111"/>
        <v>0</v>
      </c>
      <c r="N256" s="55"/>
      <c r="O256" s="43"/>
      <c r="P256" s="34">
        <f t="shared" si="110"/>
        <v>0</v>
      </c>
      <c r="Q256" s="35">
        <f t="shared" si="109"/>
        <v>24797.599999999999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7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0"/>
        <v>0</v>
      </c>
      <c r="Q257" s="41">
        <f t="shared" si="109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>
        <v>2095.86</v>
      </c>
      <c r="H258" s="43"/>
      <c r="I258" s="43"/>
      <c r="J258" s="34">
        <f t="shared" si="107"/>
        <v>2095.86</v>
      </c>
      <c r="K258" s="55"/>
      <c r="L258" s="43"/>
      <c r="M258" s="34">
        <f t="shared" si="111"/>
        <v>0</v>
      </c>
      <c r="N258" s="55"/>
      <c r="O258" s="43"/>
      <c r="P258" s="34">
        <f t="shared" si="110"/>
        <v>0</v>
      </c>
      <c r="Q258" s="35">
        <f t="shared" si="109"/>
        <v>2095.86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7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0"/>
        <v>0</v>
      </c>
      <c r="Q259" s="41">
        <f t="shared" si="109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>
        <v>26.77</v>
      </c>
      <c r="G260" s="43">
        <v>630.44000000000005</v>
      </c>
      <c r="H260" s="43"/>
      <c r="I260" s="43"/>
      <c r="J260" s="34">
        <f t="shared" si="107"/>
        <v>657.21</v>
      </c>
      <c r="K260" s="55"/>
      <c r="L260" s="43"/>
      <c r="M260" s="34">
        <f t="shared" si="111"/>
        <v>0</v>
      </c>
      <c r="N260" s="55"/>
      <c r="O260" s="43"/>
      <c r="P260" s="34">
        <f t="shared" si="110"/>
        <v>0</v>
      </c>
      <c r="Q260" s="35">
        <f t="shared" si="109"/>
        <v>657.21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7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0"/>
        <v>0</v>
      </c>
      <c r="Q261" s="41">
        <f t="shared" si="109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>
        <v>141.28</v>
      </c>
      <c r="I262" s="43"/>
      <c r="J262" s="34">
        <f t="shared" si="107"/>
        <v>141.28</v>
      </c>
      <c r="K262" s="55"/>
      <c r="L262" s="43"/>
      <c r="M262" s="34">
        <f t="shared" si="111"/>
        <v>0</v>
      </c>
      <c r="N262" s="55"/>
      <c r="O262" s="43"/>
      <c r="P262" s="34">
        <f t="shared" si="110"/>
        <v>0</v>
      </c>
      <c r="Q262" s="35">
        <f t="shared" si="109"/>
        <v>141.28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7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0"/>
        <v>0</v>
      </c>
      <c r="Q263" s="41">
        <f t="shared" si="109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>
        <v>0</v>
      </c>
      <c r="H264" s="43"/>
      <c r="I264" s="43"/>
      <c r="J264" s="34">
        <f t="shared" si="107"/>
        <v>0</v>
      </c>
      <c r="K264" s="55"/>
      <c r="L264" s="43"/>
      <c r="M264" s="34">
        <f t="shared" si="111"/>
        <v>0</v>
      </c>
      <c r="N264" s="55"/>
      <c r="O264" s="43"/>
      <c r="P264" s="34">
        <f t="shared" si="110"/>
        <v>0</v>
      </c>
      <c r="Q264" s="35">
        <f t="shared" si="109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0"/>
        <v>0</v>
      </c>
      <c r="Q265" s="41">
        <f t="shared" si="109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>
        <v>1826</v>
      </c>
      <c r="H266" s="43"/>
      <c r="I266" s="43"/>
      <c r="J266" s="34">
        <f>SUM(E266:I266)</f>
        <v>1826</v>
      </c>
      <c r="K266" s="55"/>
      <c r="L266" s="43"/>
      <c r="M266" s="34">
        <f>SUM(K266:L266)</f>
        <v>0</v>
      </c>
      <c r="N266" s="55"/>
      <c r="O266" s="43"/>
      <c r="P266" s="34">
        <f t="shared" si="110"/>
        <v>0</v>
      </c>
      <c r="Q266" s="35">
        <f t="shared" si="109"/>
        <v>1826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7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0"/>
        <v>0</v>
      </c>
      <c r="Q267" s="41">
        <f t="shared" si="109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>
        <v>62</v>
      </c>
      <c r="H268" s="45"/>
      <c r="I268" s="45"/>
      <c r="J268" s="24">
        <f t="shared" si="107"/>
        <v>62</v>
      </c>
      <c r="K268" s="56"/>
      <c r="L268" s="45"/>
      <c r="M268" s="24">
        <f t="shared" si="111"/>
        <v>0</v>
      </c>
      <c r="N268" s="56"/>
      <c r="O268" s="45"/>
      <c r="P268" s="24">
        <f t="shared" si="110"/>
        <v>0</v>
      </c>
      <c r="Q268" s="25">
        <f t="shared" si="109"/>
        <v>62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I271" si="112">F272+F274+F276+F278+F280+F282+F284+F286+F288</f>
        <v>0</v>
      </c>
      <c r="G270" s="17">
        <f>G272+G274+G276+G278+G280+G282+G284+G286+G288</f>
        <v>68400</v>
      </c>
      <c r="H270" s="17">
        <f t="shared" si="112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12"/>
        <v>0</v>
      </c>
      <c r="F271" s="22">
        <f t="shared" si="112"/>
        <v>0</v>
      </c>
      <c r="G271" s="22">
        <f t="shared" si="112"/>
        <v>10444.07</v>
      </c>
      <c r="H271" s="22">
        <f t="shared" si="112"/>
        <v>0</v>
      </c>
      <c r="I271" s="22">
        <f t="shared" si="112"/>
        <v>2070.4499999999998</v>
      </c>
      <c r="J271" s="24">
        <f t="shared" ref="J271:J289" si="113">SUM(E271:I271)</f>
        <v>12514.52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4">SUM(K271:L271)</f>
        <v>0</v>
      </c>
      <c r="N271" s="53">
        <f>N273+N275+N277+N279+N281+N283+N285+N287+N289</f>
        <v>0</v>
      </c>
      <c r="O271" s="22">
        <f>O273+O275+O277+O279+O281+O283+O285+O287+O289</f>
        <v>8045.57</v>
      </c>
      <c r="P271" s="24">
        <f t="shared" ref="P271:P289" si="115">SUM(N271:O271)</f>
        <v>8045.57</v>
      </c>
      <c r="Q271" s="25">
        <f t="shared" ref="Q271:Q289" si="116">P271+M271+J271</f>
        <v>20560.09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3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5"/>
        <v>0</v>
      </c>
      <c r="Q272" s="30">
        <f t="shared" si="116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14"/>
        <v>0</v>
      </c>
      <c r="N273" s="55"/>
      <c r="O273" s="43"/>
      <c r="P273" s="34">
        <f t="shared" si="115"/>
        <v>0</v>
      </c>
      <c r="Q273" s="35">
        <f t="shared" si="116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13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5"/>
        <v>0</v>
      </c>
      <c r="Q274" s="41">
        <f t="shared" si="116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>
        <v>10444.07</v>
      </c>
      <c r="H275" s="43"/>
      <c r="I275" s="43"/>
      <c r="J275" s="34">
        <f t="shared" si="113"/>
        <v>10444.07</v>
      </c>
      <c r="K275" s="55"/>
      <c r="L275" s="43"/>
      <c r="M275" s="34">
        <f t="shared" si="114"/>
        <v>0</v>
      </c>
      <c r="N275" s="55"/>
      <c r="O275" s="43"/>
      <c r="P275" s="34">
        <f t="shared" si="115"/>
        <v>0</v>
      </c>
      <c r="Q275" s="35">
        <f t="shared" si="116"/>
        <v>10444.07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3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5"/>
        <v>0</v>
      </c>
      <c r="Q276" s="41">
        <f t="shared" si="116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13"/>
        <v>0</v>
      </c>
      <c r="K277" s="55"/>
      <c r="L277" s="43"/>
      <c r="M277" s="34">
        <f t="shared" si="114"/>
        <v>0</v>
      </c>
      <c r="N277" s="55"/>
      <c r="O277" s="43"/>
      <c r="P277" s="34">
        <f t="shared" si="115"/>
        <v>0</v>
      </c>
      <c r="Q277" s="35">
        <f t="shared" si="116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3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15"/>
        <v>0</v>
      </c>
      <c r="Q278" s="41">
        <f t="shared" si="116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13"/>
        <v>0</v>
      </c>
      <c r="K279" s="55">
        <v>0</v>
      </c>
      <c r="L279" s="43"/>
      <c r="M279" s="34">
        <f t="shared" si="114"/>
        <v>0</v>
      </c>
      <c r="N279" s="55"/>
      <c r="O279" s="43"/>
      <c r="P279" s="34">
        <f t="shared" si="115"/>
        <v>0</v>
      </c>
      <c r="Q279" s="35">
        <f t="shared" si="116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3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5"/>
        <v>0</v>
      </c>
      <c r="Q280" s="41">
        <f t="shared" si="116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>
        <v>0</v>
      </c>
      <c r="H281" s="43"/>
      <c r="I281" s="43"/>
      <c r="J281" s="34">
        <f t="shared" si="113"/>
        <v>0</v>
      </c>
      <c r="K281" s="55">
        <v>0</v>
      </c>
      <c r="L281" s="43"/>
      <c r="M281" s="34">
        <f t="shared" si="114"/>
        <v>0</v>
      </c>
      <c r="N281" s="55"/>
      <c r="O281" s="43"/>
      <c r="P281" s="34">
        <f t="shared" si="115"/>
        <v>0</v>
      </c>
      <c r="Q281" s="35">
        <f t="shared" si="116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3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5"/>
        <v>15317</v>
      </c>
      <c r="Q282" s="41">
        <f t="shared" si="116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>
        <v>570.57000000000005</v>
      </c>
      <c r="J283" s="34">
        <f t="shared" si="113"/>
        <v>570.57000000000005</v>
      </c>
      <c r="K283" s="55"/>
      <c r="L283" s="43"/>
      <c r="M283" s="34">
        <f t="shared" si="114"/>
        <v>0</v>
      </c>
      <c r="N283" s="55"/>
      <c r="O283" s="95">
        <v>2528.81</v>
      </c>
      <c r="P283" s="34">
        <f t="shared" si="115"/>
        <v>2528.81</v>
      </c>
      <c r="Q283" s="35">
        <f t="shared" si="116"/>
        <v>3099.38</v>
      </c>
      <c r="R283" s="110"/>
      <c r="S283" s="102">
        <f>Q283+Q285+Q287</f>
        <v>10116.02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3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5"/>
        <v>16753</v>
      </c>
      <c r="Q284" s="41">
        <f t="shared" si="116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>
        <v>698.3</v>
      </c>
      <c r="J285" s="34">
        <f t="shared" si="113"/>
        <v>698.3</v>
      </c>
      <c r="K285" s="55"/>
      <c r="L285" s="43"/>
      <c r="M285" s="34">
        <f t="shared" si="114"/>
        <v>0</v>
      </c>
      <c r="N285" s="55"/>
      <c r="O285" s="95">
        <v>2765.5</v>
      </c>
      <c r="P285" s="34">
        <f t="shared" si="115"/>
        <v>2765.5</v>
      </c>
      <c r="Q285" s="35">
        <f t="shared" si="116"/>
        <v>3463.8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3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5"/>
        <v>16680</v>
      </c>
      <c r="Q286" s="41">
        <f t="shared" si="116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>
        <v>801.58</v>
      </c>
      <c r="J287" s="34">
        <f t="shared" si="113"/>
        <v>801.58</v>
      </c>
      <c r="K287" s="55"/>
      <c r="L287" s="43"/>
      <c r="M287" s="34">
        <f t="shared" si="114"/>
        <v>0</v>
      </c>
      <c r="N287" s="55"/>
      <c r="O287" s="43">
        <v>2751.26</v>
      </c>
      <c r="P287" s="34">
        <f t="shared" si="115"/>
        <v>2751.26</v>
      </c>
      <c r="Q287" s="35">
        <f t="shared" si="116"/>
        <v>3552.84</v>
      </c>
      <c r="R287" s="88"/>
    </row>
    <row r="288" spans="1:19" ht="13.8" hidden="1" customHeight="1" x14ac:dyDescent="0.3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13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15"/>
        <v>0</v>
      </c>
      <c r="Q288" s="41">
        <f t="shared" si="116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13"/>
        <v>0</v>
      </c>
      <c r="K289" s="56"/>
      <c r="L289" s="45"/>
      <c r="M289" s="24">
        <v>0</v>
      </c>
      <c r="N289" s="56"/>
      <c r="O289" s="45"/>
      <c r="P289" s="24">
        <f t="shared" si="115"/>
        <v>0</v>
      </c>
      <c r="Q289" s="25">
        <f t="shared" si="116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53075.91</v>
      </c>
      <c r="F292" s="22">
        <f>F294+F296+F298+F300+F320+F322+F324+F346+F348+F350</f>
        <v>18608.37</v>
      </c>
      <c r="G292" s="22">
        <f>G294+G296+G298+G300+G320+G322+G324+G348+G350</f>
        <v>23539.050000000003</v>
      </c>
      <c r="H292" s="22">
        <f>H294+H296+H298+H300+H320+H322+H324+H352+H348+H350</f>
        <v>200.92</v>
      </c>
      <c r="I292" s="22">
        <f>I294+I296+I298+I300+I320+I322+I324+I346+I348+I350</f>
        <v>0</v>
      </c>
      <c r="J292" s="24">
        <f>SUM(E292:I292)</f>
        <v>95424.25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95424.25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7">SUM(E293:I293)</f>
        <v>514489</v>
      </c>
      <c r="K293" s="54"/>
      <c r="L293" s="27">
        <v>0</v>
      </c>
      <c r="M293" s="29">
        <f t="shared" ref="M293:M305" si="118">SUM(K293:L293)</f>
        <v>0</v>
      </c>
      <c r="N293" s="54">
        <v>0</v>
      </c>
      <c r="O293" s="27">
        <v>0</v>
      </c>
      <c r="P293" s="28">
        <f t="shared" ref="P293:P350" si="119">SUM(N293:O293)</f>
        <v>0</v>
      </c>
      <c r="Q293" s="63">
        <f t="shared" ref="Q293:Q352" si="120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>
        <v>53075.91</v>
      </c>
      <c r="F294" s="43">
        <v>18608.37</v>
      </c>
      <c r="G294" s="43"/>
      <c r="H294" s="43"/>
      <c r="I294" s="43"/>
      <c r="J294" s="34">
        <f t="shared" si="117"/>
        <v>71684.28</v>
      </c>
      <c r="K294" s="55"/>
      <c r="L294" s="43"/>
      <c r="M294" s="34">
        <f t="shared" si="118"/>
        <v>0</v>
      </c>
      <c r="N294" s="55"/>
      <c r="O294" s="43"/>
      <c r="P294" s="33">
        <f t="shared" si="119"/>
        <v>0</v>
      </c>
      <c r="Q294" s="64">
        <f t="shared" si="120"/>
        <v>71684.28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7"/>
        <v>2000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9"/>
        <v>0</v>
      </c>
      <c r="Q295" s="65">
        <f t="shared" si="120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>
        <v>152.9</v>
      </c>
      <c r="H296" s="43"/>
      <c r="I296" s="43"/>
      <c r="J296" s="34">
        <f t="shared" si="117"/>
        <v>152.9</v>
      </c>
      <c r="K296" s="55"/>
      <c r="L296" s="43"/>
      <c r="M296" s="34">
        <f t="shared" si="118"/>
        <v>0</v>
      </c>
      <c r="N296" s="55"/>
      <c r="O296" s="43"/>
      <c r="P296" s="33">
        <f t="shared" si="119"/>
        <v>0</v>
      </c>
      <c r="Q296" s="64">
        <f t="shared" si="120"/>
        <v>152.9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7"/>
        <v>17000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9"/>
        <v>0</v>
      </c>
      <c r="Q297" s="65">
        <f t="shared" si="120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>
        <v>2712.06</v>
      </c>
      <c r="H298" s="43"/>
      <c r="I298" s="43"/>
      <c r="J298" s="34">
        <f t="shared" si="117"/>
        <v>2712.06</v>
      </c>
      <c r="K298" s="55"/>
      <c r="L298" s="43"/>
      <c r="M298" s="34">
        <f t="shared" si="118"/>
        <v>0</v>
      </c>
      <c r="N298" s="55"/>
      <c r="O298" s="43"/>
      <c r="P298" s="33">
        <f t="shared" si="119"/>
        <v>0</v>
      </c>
      <c r="Q298" s="64">
        <f t="shared" si="120"/>
        <v>2712.06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21">E301+E303+E305+E307+E309+E311+E313+E315+E317</f>
        <v>0</v>
      </c>
      <c r="F299" s="38">
        <f t="shared" si="121"/>
        <v>0</v>
      </c>
      <c r="G299" s="38">
        <f>G301+G303+G305+G307+G309+G311+G313+G315+G317</f>
        <v>19450</v>
      </c>
      <c r="H299" s="38">
        <f t="shared" ref="H299:I299" si="122">H301+H303+H305+H307+H309+H311+H313+H315+H317</f>
        <v>0</v>
      </c>
      <c r="I299" s="38">
        <f t="shared" si="122"/>
        <v>0</v>
      </c>
      <c r="J299" s="40">
        <f t="shared" si="117"/>
        <v>19450</v>
      </c>
      <c r="K299" s="44">
        <f t="shared" ref="K299:L300" si="123">K301+K303+K305+K307+K309+K311+K313+K315+K317</f>
        <v>0</v>
      </c>
      <c r="L299" s="38">
        <f t="shared" si="123"/>
        <v>0</v>
      </c>
      <c r="M299" s="40">
        <f t="shared" si="118"/>
        <v>0</v>
      </c>
      <c r="N299" s="44">
        <f t="shared" ref="N299:O300" si="124">N301+N303+N305+N307+N309+N311+N313+N315+N317</f>
        <v>0</v>
      </c>
      <c r="O299" s="38">
        <f t="shared" si="124"/>
        <v>0</v>
      </c>
      <c r="P299" s="39">
        <f t="shared" si="119"/>
        <v>0</v>
      </c>
      <c r="Q299" s="65">
        <f t="shared" si="120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21"/>
        <v>0</v>
      </c>
      <c r="F300" s="32">
        <f t="shared" si="121"/>
        <v>0</v>
      </c>
      <c r="G300" s="32">
        <f t="shared" si="121"/>
        <v>1771.6999999999998</v>
      </c>
      <c r="H300" s="32">
        <f t="shared" si="121"/>
        <v>0</v>
      </c>
      <c r="I300" s="32">
        <f t="shared" si="121"/>
        <v>0</v>
      </c>
      <c r="J300" s="34">
        <f t="shared" si="117"/>
        <v>1771.6999999999998</v>
      </c>
      <c r="K300" s="57">
        <f t="shared" si="123"/>
        <v>0</v>
      </c>
      <c r="L300" s="32">
        <f t="shared" si="123"/>
        <v>0</v>
      </c>
      <c r="M300" s="34">
        <f t="shared" si="118"/>
        <v>0</v>
      </c>
      <c r="N300" s="57">
        <f t="shared" si="124"/>
        <v>0</v>
      </c>
      <c r="O300" s="32">
        <f t="shared" si="124"/>
        <v>0</v>
      </c>
      <c r="P300" s="33">
        <f t="shared" si="119"/>
        <v>0</v>
      </c>
      <c r="Q300" s="64">
        <f t="shared" si="120"/>
        <v>1771.6999999999998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7"/>
        <v>3500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9"/>
        <v>0</v>
      </c>
      <c r="Q301" s="65">
        <f t="shared" si="120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>
        <v>267.89999999999998</v>
      </c>
      <c r="H302" s="43"/>
      <c r="I302" s="43"/>
      <c r="J302" s="34">
        <f t="shared" si="117"/>
        <v>267.89999999999998</v>
      </c>
      <c r="K302" s="55"/>
      <c r="L302" s="43"/>
      <c r="M302" s="34">
        <f t="shared" si="118"/>
        <v>0</v>
      </c>
      <c r="N302" s="55"/>
      <c r="O302" s="43"/>
      <c r="P302" s="33">
        <f t="shared" si="119"/>
        <v>0</v>
      </c>
      <c r="Q302" s="64">
        <f t="shared" si="120"/>
        <v>267.89999999999998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7"/>
        <v>50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9"/>
        <v>0</v>
      </c>
      <c r="Q303" s="65">
        <f t="shared" si="120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>
        <v>12</v>
      </c>
      <c r="H304" s="43"/>
      <c r="I304" s="43"/>
      <c r="J304" s="34">
        <f t="shared" si="117"/>
        <v>12</v>
      </c>
      <c r="K304" s="55"/>
      <c r="L304" s="43"/>
      <c r="M304" s="34">
        <f t="shared" si="118"/>
        <v>0</v>
      </c>
      <c r="N304" s="55"/>
      <c r="O304" s="43"/>
      <c r="P304" s="33">
        <f t="shared" si="119"/>
        <v>0</v>
      </c>
      <c r="Q304" s="64">
        <f t="shared" si="120"/>
        <v>12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7"/>
        <v>3000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9"/>
        <v>0</v>
      </c>
      <c r="Q305" s="65">
        <f t="shared" si="120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>
        <v>0</v>
      </c>
      <c r="H306" s="43"/>
      <c r="I306" s="43"/>
      <c r="J306" s="34">
        <f t="shared" si="117"/>
        <v>0</v>
      </c>
      <c r="K306" s="55"/>
      <c r="L306" s="43"/>
      <c r="M306" s="34">
        <f t="shared" ref="M306:M350" si="125">SUM(K306:L306)</f>
        <v>0</v>
      </c>
      <c r="N306" s="55"/>
      <c r="O306" s="43"/>
      <c r="P306" s="33">
        <f t="shared" si="119"/>
        <v>0</v>
      </c>
      <c r="Q306" s="64">
        <f t="shared" si="120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7"/>
        <v>500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19"/>
        <v>0</v>
      </c>
      <c r="Q307" s="65">
        <f t="shared" si="120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>
        <v>0</v>
      </c>
      <c r="H308" s="43"/>
      <c r="I308" s="43"/>
      <c r="J308" s="34">
        <f t="shared" si="117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19"/>
        <v>0</v>
      </c>
      <c r="Q308" s="64">
        <f t="shared" si="120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7"/>
        <v>8000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19"/>
        <v>0</v>
      </c>
      <c r="Q309" s="65">
        <f t="shared" si="120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>
        <v>1349.61</v>
      </c>
      <c r="H310" s="43"/>
      <c r="I310" s="43"/>
      <c r="J310" s="34">
        <f t="shared" si="117"/>
        <v>1349.61</v>
      </c>
      <c r="K310" s="55"/>
      <c r="L310" s="43"/>
      <c r="M310" s="34">
        <f t="shared" si="125"/>
        <v>0</v>
      </c>
      <c r="N310" s="55"/>
      <c r="O310" s="43"/>
      <c r="P310" s="33">
        <f t="shared" si="119"/>
        <v>0</v>
      </c>
      <c r="Q310" s="64">
        <f t="shared" si="120"/>
        <v>1349.61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7"/>
        <v>800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19"/>
        <v>0</v>
      </c>
      <c r="Q311" s="65">
        <f t="shared" si="120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>
        <v>142.19</v>
      </c>
      <c r="H312" s="43"/>
      <c r="I312" s="43"/>
      <c r="J312" s="34">
        <f t="shared" si="117"/>
        <v>142.19</v>
      </c>
      <c r="K312" s="55"/>
      <c r="L312" s="43"/>
      <c r="M312" s="34">
        <f t="shared" si="125"/>
        <v>0</v>
      </c>
      <c r="N312" s="55"/>
      <c r="O312" s="43"/>
      <c r="P312" s="33">
        <f t="shared" si="119"/>
        <v>0</v>
      </c>
      <c r="Q312" s="64">
        <f t="shared" si="120"/>
        <v>142.19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7"/>
        <v>500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19"/>
        <v>0</v>
      </c>
      <c r="Q313" s="65">
        <f t="shared" si="120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>
        <v>0</v>
      </c>
      <c r="H314" s="43"/>
      <c r="I314" s="43"/>
      <c r="J314" s="34">
        <f t="shared" si="117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19"/>
        <v>0</v>
      </c>
      <c r="Q314" s="64">
        <f t="shared" si="120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6">SUM(E315:I315)</f>
        <v>2500</v>
      </c>
      <c r="K315" s="44">
        <v>0</v>
      </c>
      <c r="L315" s="38">
        <v>0</v>
      </c>
      <c r="M315" s="40">
        <f t="shared" ref="M315:M316" si="127">SUM(K315:L315)</f>
        <v>0</v>
      </c>
      <c r="N315" s="44">
        <v>0</v>
      </c>
      <c r="O315" s="38">
        <v>0</v>
      </c>
      <c r="P315" s="39">
        <f t="shared" ref="P315:P316" si="128">SUM(N315:O315)</f>
        <v>0</v>
      </c>
      <c r="Q315" s="65">
        <f t="shared" si="120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>
        <v>0</v>
      </c>
      <c r="H316" s="43"/>
      <c r="I316" s="43"/>
      <c r="J316" s="34">
        <f t="shared" si="126"/>
        <v>0</v>
      </c>
      <c r="K316" s="55"/>
      <c r="L316" s="43"/>
      <c r="M316" s="34">
        <f t="shared" si="127"/>
        <v>0</v>
      </c>
      <c r="N316" s="55"/>
      <c r="O316" s="43"/>
      <c r="P316" s="33">
        <f t="shared" si="128"/>
        <v>0</v>
      </c>
      <c r="Q316" s="64">
        <f t="shared" si="120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7"/>
        <v>600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19"/>
        <v>0</v>
      </c>
      <c r="Q317" s="65">
        <f t="shared" si="120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>
        <v>0</v>
      </c>
      <c r="H318" s="43"/>
      <c r="I318" s="43"/>
      <c r="J318" s="34">
        <f t="shared" si="117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19"/>
        <v>0</v>
      </c>
      <c r="Q318" s="64">
        <f t="shared" si="120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7"/>
        <v>20800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19"/>
        <v>0</v>
      </c>
      <c r="Q319" s="65">
        <f t="shared" si="120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>
        <v>1164.26</v>
      </c>
      <c r="H320" s="43"/>
      <c r="I320" s="43"/>
      <c r="J320" s="34">
        <f t="shared" si="117"/>
        <v>1164.26</v>
      </c>
      <c r="K320" s="55"/>
      <c r="L320" s="43"/>
      <c r="M320" s="34">
        <f t="shared" si="125"/>
        <v>0</v>
      </c>
      <c r="N320" s="55"/>
      <c r="O320" s="43"/>
      <c r="P320" s="33">
        <f t="shared" si="119"/>
        <v>0</v>
      </c>
      <c r="Q320" s="64">
        <f t="shared" si="120"/>
        <v>1164.26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7"/>
        <v>2000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19"/>
        <v>0</v>
      </c>
      <c r="Q321" s="65">
        <f t="shared" si="120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>
        <v>288</v>
      </c>
      <c r="H322" s="43"/>
      <c r="I322" s="43"/>
      <c r="J322" s="34">
        <f t="shared" ref="J322:J350" si="129">SUM(E322:I322)</f>
        <v>288</v>
      </c>
      <c r="K322" s="55"/>
      <c r="L322" s="43"/>
      <c r="M322" s="34">
        <f t="shared" si="125"/>
        <v>0</v>
      </c>
      <c r="N322" s="55"/>
      <c r="O322" s="43"/>
      <c r="P322" s="33">
        <f t="shared" si="119"/>
        <v>0</v>
      </c>
      <c r="Q322" s="64">
        <f t="shared" si="120"/>
        <v>288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30">E325+E327+E329+E331+E333+E335+E337+E339+E341+E343+E345</f>
        <v>0</v>
      </c>
      <c r="F323" s="38">
        <f t="shared" si="130"/>
        <v>0</v>
      </c>
      <c r="G323" s="38">
        <f>G325+G327+G329+G331+G333+G335+G337+G339+G341+G343+G345</f>
        <v>64805</v>
      </c>
      <c r="H323" s="38">
        <f t="shared" ref="H323:I323" si="131">H325+H327+H329+H331+H333+H335+H337+H339+H341+H343+H345</f>
        <v>0</v>
      </c>
      <c r="I323" s="38">
        <f t="shared" si="131"/>
        <v>0</v>
      </c>
      <c r="J323" s="40">
        <f t="shared" si="129"/>
        <v>64805</v>
      </c>
      <c r="K323" s="44">
        <f t="shared" ref="K323:L324" si="132">K325+K327+K329+K331+K333+K335+K337+K339+K341+K343+K345</f>
        <v>0</v>
      </c>
      <c r="L323" s="38">
        <f t="shared" si="132"/>
        <v>0</v>
      </c>
      <c r="M323" s="40">
        <f t="shared" si="125"/>
        <v>0</v>
      </c>
      <c r="N323" s="44">
        <f t="shared" ref="N323:O324" si="133">N325+N327+N329+N331+N333+N335+N337+N339+N341+N343+N345</f>
        <v>0</v>
      </c>
      <c r="O323" s="38">
        <f t="shared" si="133"/>
        <v>0</v>
      </c>
      <c r="P323" s="39">
        <f t="shared" si="119"/>
        <v>0</v>
      </c>
      <c r="Q323" s="65">
        <f t="shared" si="120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30"/>
        <v>0</v>
      </c>
      <c r="F324" s="32">
        <f t="shared" si="130"/>
        <v>0</v>
      </c>
      <c r="G324" s="32">
        <f t="shared" si="130"/>
        <v>17450.13</v>
      </c>
      <c r="H324" s="32">
        <f t="shared" si="130"/>
        <v>0</v>
      </c>
      <c r="I324" s="32">
        <f t="shared" si="130"/>
        <v>0</v>
      </c>
      <c r="J324" s="34">
        <f t="shared" si="129"/>
        <v>17450.13</v>
      </c>
      <c r="K324" s="57">
        <f t="shared" si="132"/>
        <v>0</v>
      </c>
      <c r="L324" s="32">
        <f t="shared" si="132"/>
        <v>0</v>
      </c>
      <c r="M324" s="34">
        <f t="shared" si="125"/>
        <v>0</v>
      </c>
      <c r="N324" s="57">
        <f t="shared" si="133"/>
        <v>0</v>
      </c>
      <c r="O324" s="32">
        <f t="shared" si="133"/>
        <v>0</v>
      </c>
      <c r="P324" s="33">
        <f t="shared" si="119"/>
        <v>0</v>
      </c>
      <c r="Q324" s="64">
        <f t="shared" si="120"/>
        <v>17450.13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9"/>
        <v>2500</v>
      </c>
      <c r="K325" s="44">
        <v>0</v>
      </c>
      <c r="L325" s="38">
        <v>0</v>
      </c>
      <c r="M325" s="40">
        <f t="shared" si="125"/>
        <v>0</v>
      </c>
      <c r="N325" s="44">
        <v>0</v>
      </c>
      <c r="O325" s="38">
        <v>0</v>
      </c>
      <c r="P325" s="39">
        <f t="shared" si="119"/>
        <v>0</v>
      </c>
      <c r="Q325" s="65">
        <f t="shared" si="120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>
        <v>566</v>
      </c>
      <c r="H326" s="43"/>
      <c r="I326" s="43"/>
      <c r="J326" s="34">
        <f t="shared" si="129"/>
        <v>566</v>
      </c>
      <c r="K326" s="55"/>
      <c r="L326" s="43"/>
      <c r="M326" s="34">
        <f t="shared" si="125"/>
        <v>0</v>
      </c>
      <c r="N326" s="55"/>
      <c r="O326" s="43"/>
      <c r="P326" s="33">
        <f t="shared" si="119"/>
        <v>0</v>
      </c>
      <c r="Q326" s="64">
        <f t="shared" si="120"/>
        <v>566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9"/>
        <v>6500</v>
      </c>
      <c r="K327" s="44">
        <v>0</v>
      </c>
      <c r="L327" s="38">
        <v>0</v>
      </c>
      <c r="M327" s="40">
        <f t="shared" si="125"/>
        <v>0</v>
      </c>
      <c r="N327" s="44">
        <v>0</v>
      </c>
      <c r="O327" s="38">
        <v>0</v>
      </c>
      <c r="P327" s="39">
        <f t="shared" si="119"/>
        <v>0</v>
      </c>
      <c r="Q327" s="65">
        <f t="shared" si="120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>
        <v>1112.78</v>
      </c>
      <c r="H328" s="43"/>
      <c r="I328" s="43"/>
      <c r="J328" s="34">
        <f t="shared" si="129"/>
        <v>1112.78</v>
      </c>
      <c r="K328" s="55"/>
      <c r="L328" s="43"/>
      <c r="M328" s="34">
        <f t="shared" si="125"/>
        <v>0</v>
      </c>
      <c r="N328" s="55"/>
      <c r="O328" s="43"/>
      <c r="P328" s="33">
        <f t="shared" si="119"/>
        <v>0</v>
      </c>
      <c r="Q328" s="64">
        <f t="shared" si="120"/>
        <v>1112.78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9"/>
        <v>5000</v>
      </c>
      <c r="K329" s="44">
        <v>0</v>
      </c>
      <c r="L329" s="38">
        <v>0</v>
      </c>
      <c r="M329" s="40">
        <f t="shared" si="125"/>
        <v>0</v>
      </c>
      <c r="N329" s="44">
        <v>0</v>
      </c>
      <c r="O329" s="38">
        <v>0</v>
      </c>
      <c r="P329" s="39">
        <f t="shared" si="119"/>
        <v>0</v>
      </c>
      <c r="Q329" s="65">
        <f t="shared" si="120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>
        <v>273.48</v>
      </c>
      <c r="H330" s="43"/>
      <c r="I330" s="43"/>
      <c r="J330" s="34">
        <f t="shared" si="129"/>
        <v>273.48</v>
      </c>
      <c r="K330" s="55"/>
      <c r="L330" s="43"/>
      <c r="M330" s="34">
        <f t="shared" si="125"/>
        <v>0</v>
      </c>
      <c r="N330" s="55"/>
      <c r="O330" s="43"/>
      <c r="P330" s="33">
        <f t="shared" si="119"/>
        <v>0</v>
      </c>
      <c r="Q330" s="64">
        <f t="shared" si="120"/>
        <v>273.48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9"/>
        <v>510</v>
      </c>
      <c r="K331" s="44">
        <v>0</v>
      </c>
      <c r="L331" s="38">
        <v>0</v>
      </c>
      <c r="M331" s="40">
        <f t="shared" si="125"/>
        <v>0</v>
      </c>
      <c r="N331" s="44">
        <v>0</v>
      </c>
      <c r="O331" s="38">
        <v>0</v>
      </c>
      <c r="P331" s="39">
        <f t="shared" si="119"/>
        <v>0</v>
      </c>
      <c r="Q331" s="65">
        <f t="shared" si="120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>
        <v>0</v>
      </c>
      <c r="H332" s="43"/>
      <c r="I332" s="43"/>
      <c r="J332" s="34">
        <f t="shared" si="129"/>
        <v>0</v>
      </c>
      <c r="K332" s="55"/>
      <c r="L332" s="43"/>
      <c r="M332" s="34">
        <f t="shared" si="125"/>
        <v>0</v>
      </c>
      <c r="N332" s="55"/>
      <c r="O332" s="43"/>
      <c r="P332" s="33">
        <f t="shared" si="119"/>
        <v>0</v>
      </c>
      <c r="Q332" s="64">
        <f t="shared" si="120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9"/>
        <v>3000</v>
      </c>
      <c r="K333" s="44">
        <v>0</v>
      </c>
      <c r="L333" s="38">
        <v>0</v>
      </c>
      <c r="M333" s="40">
        <f t="shared" si="125"/>
        <v>0</v>
      </c>
      <c r="N333" s="44">
        <v>0</v>
      </c>
      <c r="O333" s="38">
        <v>0</v>
      </c>
      <c r="P333" s="39">
        <f t="shared" si="119"/>
        <v>0</v>
      </c>
      <c r="Q333" s="65">
        <f t="shared" si="120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>
        <v>336.14</v>
      </c>
      <c r="H334" s="43"/>
      <c r="I334" s="43"/>
      <c r="J334" s="34">
        <f t="shared" si="129"/>
        <v>336.14</v>
      </c>
      <c r="K334" s="55"/>
      <c r="L334" s="43"/>
      <c r="M334" s="34">
        <f t="shared" si="125"/>
        <v>0</v>
      </c>
      <c r="N334" s="55"/>
      <c r="O334" s="43"/>
      <c r="P334" s="33">
        <f t="shared" si="119"/>
        <v>0</v>
      </c>
      <c r="Q334" s="64">
        <f t="shared" si="120"/>
        <v>336.14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9"/>
        <v>15700</v>
      </c>
      <c r="K335" s="44">
        <v>0</v>
      </c>
      <c r="L335" s="38">
        <v>0</v>
      </c>
      <c r="M335" s="40">
        <f t="shared" si="125"/>
        <v>0</v>
      </c>
      <c r="N335" s="44">
        <v>0</v>
      </c>
      <c r="O335" s="38">
        <v>0</v>
      </c>
      <c r="P335" s="39">
        <f t="shared" si="119"/>
        <v>0</v>
      </c>
      <c r="Q335" s="65">
        <f t="shared" si="120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>
        <v>8910.65</v>
      </c>
      <c r="H336" s="43"/>
      <c r="I336" s="43"/>
      <c r="J336" s="34">
        <f t="shared" si="129"/>
        <v>8910.65</v>
      </c>
      <c r="K336" s="55"/>
      <c r="L336" s="43"/>
      <c r="M336" s="34">
        <f t="shared" si="125"/>
        <v>0</v>
      </c>
      <c r="N336" s="55"/>
      <c r="O336" s="43"/>
      <c r="P336" s="33">
        <f t="shared" si="119"/>
        <v>0</v>
      </c>
      <c r="Q336" s="64">
        <f t="shared" si="120"/>
        <v>8910.65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9"/>
        <v>13000</v>
      </c>
      <c r="K337" s="44">
        <v>0</v>
      </c>
      <c r="L337" s="38">
        <v>0</v>
      </c>
      <c r="M337" s="40">
        <f t="shared" si="125"/>
        <v>0</v>
      </c>
      <c r="N337" s="44">
        <v>0</v>
      </c>
      <c r="O337" s="38">
        <v>0</v>
      </c>
      <c r="P337" s="39">
        <f t="shared" si="119"/>
        <v>0</v>
      </c>
      <c r="Q337" s="65">
        <f t="shared" si="120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>
        <v>2961.18</v>
      </c>
      <c r="H338" s="43"/>
      <c r="I338" s="43"/>
      <c r="J338" s="34">
        <f t="shared" si="129"/>
        <v>2961.18</v>
      </c>
      <c r="K338" s="55"/>
      <c r="L338" s="43"/>
      <c r="M338" s="34">
        <f t="shared" si="125"/>
        <v>0</v>
      </c>
      <c r="N338" s="55"/>
      <c r="O338" s="43"/>
      <c r="P338" s="33">
        <f t="shared" si="119"/>
        <v>0</v>
      </c>
      <c r="Q338" s="64">
        <f t="shared" si="120"/>
        <v>2961.18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9"/>
        <v>3395</v>
      </c>
      <c r="K339" s="44">
        <v>0</v>
      </c>
      <c r="L339" s="38">
        <v>0</v>
      </c>
      <c r="M339" s="40">
        <f t="shared" si="125"/>
        <v>0</v>
      </c>
      <c r="N339" s="44">
        <v>0</v>
      </c>
      <c r="O339" s="38">
        <v>0</v>
      </c>
      <c r="P339" s="39">
        <f t="shared" si="119"/>
        <v>0</v>
      </c>
      <c r="Q339" s="65">
        <f t="shared" si="120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>
        <v>497.91</v>
      </c>
      <c r="H340" s="43"/>
      <c r="I340" s="43"/>
      <c r="J340" s="34">
        <f t="shared" si="129"/>
        <v>497.91</v>
      </c>
      <c r="K340" s="55"/>
      <c r="L340" s="43"/>
      <c r="M340" s="34">
        <f t="shared" si="125"/>
        <v>0</v>
      </c>
      <c r="N340" s="55"/>
      <c r="O340" s="43"/>
      <c r="P340" s="33">
        <f t="shared" si="119"/>
        <v>0</v>
      </c>
      <c r="Q340" s="64">
        <f t="shared" si="120"/>
        <v>497.91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9"/>
        <v>14000</v>
      </c>
      <c r="K341" s="44">
        <v>0</v>
      </c>
      <c r="L341" s="38">
        <v>0</v>
      </c>
      <c r="M341" s="40">
        <f t="shared" si="125"/>
        <v>0</v>
      </c>
      <c r="N341" s="44">
        <v>0</v>
      </c>
      <c r="O341" s="38">
        <v>0</v>
      </c>
      <c r="P341" s="39">
        <f t="shared" si="119"/>
        <v>0</v>
      </c>
      <c r="Q341" s="65">
        <f t="shared" si="120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>
        <v>1828.25</v>
      </c>
      <c r="H342" s="43"/>
      <c r="I342" s="43"/>
      <c r="J342" s="34">
        <f t="shared" si="129"/>
        <v>1828.25</v>
      </c>
      <c r="K342" s="55"/>
      <c r="L342" s="43"/>
      <c r="M342" s="34">
        <f t="shared" si="125"/>
        <v>0</v>
      </c>
      <c r="N342" s="55"/>
      <c r="O342" s="43"/>
      <c r="P342" s="33">
        <f t="shared" si="119"/>
        <v>0</v>
      </c>
      <c r="Q342" s="64">
        <f t="shared" si="120"/>
        <v>1828.25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9"/>
        <v>0</v>
      </c>
      <c r="K343" s="44">
        <v>0</v>
      </c>
      <c r="L343" s="38">
        <v>0</v>
      </c>
      <c r="M343" s="40">
        <f t="shared" si="125"/>
        <v>0</v>
      </c>
      <c r="N343" s="44">
        <v>0</v>
      </c>
      <c r="O343" s="38">
        <v>0</v>
      </c>
      <c r="P343" s="39">
        <f t="shared" si="119"/>
        <v>0</v>
      </c>
      <c r="Q343" s="65">
        <f t="shared" si="120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9"/>
        <v>0</v>
      </c>
      <c r="K344" s="55"/>
      <c r="L344" s="43"/>
      <c r="M344" s="34">
        <f t="shared" si="125"/>
        <v>0</v>
      </c>
      <c r="N344" s="55"/>
      <c r="O344" s="43"/>
      <c r="P344" s="33">
        <f t="shared" si="119"/>
        <v>0</v>
      </c>
      <c r="Q344" s="64">
        <f t="shared" si="120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9"/>
        <v>1200</v>
      </c>
      <c r="K345" s="44">
        <v>0</v>
      </c>
      <c r="L345" s="38">
        <v>0</v>
      </c>
      <c r="M345" s="40">
        <f t="shared" si="125"/>
        <v>0</v>
      </c>
      <c r="N345" s="44">
        <v>0</v>
      </c>
      <c r="O345" s="38">
        <v>0</v>
      </c>
      <c r="P345" s="39">
        <f t="shared" si="119"/>
        <v>0</v>
      </c>
      <c r="Q345" s="65">
        <f t="shared" si="120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>
        <v>963.74</v>
      </c>
      <c r="H346" s="43"/>
      <c r="I346" s="43"/>
      <c r="J346" s="34">
        <f t="shared" si="129"/>
        <v>963.74</v>
      </c>
      <c r="K346" s="55"/>
      <c r="L346" s="43"/>
      <c r="M346" s="34">
        <f t="shared" si="125"/>
        <v>0</v>
      </c>
      <c r="N346" s="55"/>
      <c r="O346" s="43"/>
      <c r="P346" s="33">
        <f t="shared" si="119"/>
        <v>0</v>
      </c>
      <c r="Q346" s="64">
        <f t="shared" si="120"/>
        <v>963.74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9"/>
        <v>10152</v>
      </c>
      <c r="K347" s="44">
        <v>0</v>
      </c>
      <c r="L347" s="38">
        <v>0</v>
      </c>
      <c r="M347" s="40">
        <f t="shared" si="125"/>
        <v>0</v>
      </c>
      <c r="N347" s="44">
        <v>0</v>
      </c>
      <c r="O347" s="38">
        <v>0</v>
      </c>
      <c r="P347" s="39">
        <f t="shared" si="119"/>
        <v>0</v>
      </c>
      <c r="Q347" s="65">
        <f t="shared" si="120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>
        <v>0</v>
      </c>
      <c r="I348" s="43"/>
      <c r="J348" s="34">
        <f t="shared" si="129"/>
        <v>0</v>
      </c>
      <c r="K348" s="55"/>
      <c r="L348" s="43"/>
      <c r="M348" s="34">
        <f t="shared" si="125"/>
        <v>0</v>
      </c>
      <c r="N348" s="55"/>
      <c r="O348" s="43"/>
      <c r="P348" s="33">
        <f t="shared" si="119"/>
        <v>0</v>
      </c>
      <c r="Q348" s="64">
        <f t="shared" si="120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9"/>
        <v>989</v>
      </c>
      <c r="K349" s="44">
        <v>0</v>
      </c>
      <c r="L349" s="38">
        <v>0</v>
      </c>
      <c r="M349" s="40">
        <f t="shared" si="125"/>
        <v>0</v>
      </c>
      <c r="N349" s="44">
        <v>0</v>
      </c>
      <c r="O349" s="38">
        <v>0</v>
      </c>
      <c r="P349" s="39">
        <f t="shared" si="119"/>
        <v>0</v>
      </c>
      <c r="Q349" s="65">
        <f t="shared" si="120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>
        <v>200.92</v>
      </c>
      <c r="I350" s="43"/>
      <c r="J350" s="34">
        <f t="shared" si="129"/>
        <v>200.92</v>
      </c>
      <c r="K350" s="55"/>
      <c r="L350" s="43"/>
      <c r="M350" s="34">
        <f t="shared" si="125"/>
        <v>0</v>
      </c>
      <c r="N350" s="55"/>
      <c r="O350" s="43"/>
      <c r="P350" s="33">
        <f t="shared" si="119"/>
        <v>0</v>
      </c>
      <c r="Q350" s="64">
        <f t="shared" si="120"/>
        <v>200.92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34">SUM(E351:I351)</f>
        <v>0</v>
      </c>
      <c r="K351" s="44">
        <v>0</v>
      </c>
      <c r="L351" s="38">
        <v>0</v>
      </c>
      <c r="M351" s="40">
        <f t="shared" ref="M351" si="135">SUM(K351:L351)</f>
        <v>0</v>
      </c>
      <c r="N351" s="44">
        <v>0</v>
      </c>
      <c r="O351" s="38">
        <v>0</v>
      </c>
      <c r="P351" s="39">
        <f t="shared" ref="P351" si="136">SUM(N351:O351)</f>
        <v>0</v>
      </c>
      <c r="Q351" s="65">
        <f t="shared" si="120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0"/>
        <v>0</v>
      </c>
      <c r="R352" s="88"/>
    </row>
  </sheetData>
  <sheetProtection sheet="1" objects="1" scenarios="1"/>
  <mergeCells count="555">
    <mergeCell ref="A351:A352"/>
    <mergeCell ref="B351:B352"/>
    <mergeCell ref="C351:C352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  <mergeCell ref="D291:D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35:A336"/>
    <mergeCell ref="B335:B336"/>
    <mergeCell ref="C335:C336"/>
    <mergeCell ref="A337:A338"/>
    <mergeCell ref="B337:B338"/>
    <mergeCell ref="C337:C33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R282:R283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D245:D246"/>
    <mergeCell ref="R253:R254"/>
    <mergeCell ref="A257:A258"/>
    <mergeCell ref="B257:B258"/>
    <mergeCell ref="C257:C258"/>
    <mergeCell ref="D270:D271"/>
    <mergeCell ref="D272:D273"/>
    <mergeCell ref="R276:R277"/>
    <mergeCell ref="A278:A279"/>
    <mergeCell ref="B278:B279"/>
    <mergeCell ref="C278:C279"/>
    <mergeCell ref="C276:C277"/>
    <mergeCell ref="C270:C271"/>
    <mergeCell ref="A272:A273"/>
    <mergeCell ref="B272:B273"/>
    <mergeCell ref="C272:C273"/>
    <mergeCell ref="A265:A266"/>
    <mergeCell ref="B265:B266"/>
    <mergeCell ref="C265:C266"/>
    <mergeCell ref="A267:A268"/>
    <mergeCell ref="B267:B268"/>
    <mergeCell ref="C267:C268"/>
    <mergeCell ref="A270:B271"/>
    <mergeCell ref="A251:A252"/>
    <mergeCell ref="D196:D197"/>
    <mergeCell ref="R208:R209"/>
    <mergeCell ref="D230:D231"/>
    <mergeCell ref="A232:A233"/>
    <mergeCell ref="B232:B233"/>
    <mergeCell ref="C232:C233"/>
    <mergeCell ref="A234:A235"/>
    <mergeCell ref="B234:B235"/>
    <mergeCell ref="C234:C235"/>
    <mergeCell ref="A226:A227"/>
    <mergeCell ref="B226:B227"/>
    <mergeCell ref="C226:C227"/>
    <mergeCell ref="A228:A229"/>
    <mergeCell ref="B228:B229"/>
    <mergeCell ref="C228:C229"/>
    <mergeCell ref="A230:A231"/>
    <mergeCell ref="B230:B231"/>
    <mergeCell ref="C230:C231"/>
    <mergeCell ref="A210:A211"/>
    <mergeCell ref="B210:B211"/>
    <mergeCell ref="C210:C211"/>
    <mergeCell ref="A212:A213"/>
    <mergeCell ref="B212:B213"/>
    <mergeCell ref="C212:C213"/>
    <mergeCell ref="A191:A192"/>
    <mergeCell ref="B191:B192"/>
    <mergeCell ref="C191:C192"/>
    <mergeCell ref="D191:D192"/>
    <mergeCell ref="R191:R192"/>
    <mergeCell ref="A193:A194"/>
    <mergeCell ref="B193:B194"/>
    <mergeCell ref="C193:C194"/>
    <mergeCell ref="D193:D194"/>
    <mergeCell ref="R16:R17"/>
    <mergeCell ref="R51:R52"/>
    <mergeCell ref="R68:R69"/>
    <mergeCell ref="R80:R81"/>
    <mergeCell ref="R91:R92"/>
    <mergeCell ref="R120:R121"/>
    <mergeCell ref="R128:R129"/>
    <mergeCell ref="R152:R153"/>
    <mergeCell ref="R163:R164"/>
    <mergeCell ref="A311:A312"/>
    <mergeCell ref="B311:B312"/>
    <mergeCell ref="C333:C334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27:A328"/>
    <mergeCell ref="B327:B328"/>
    <mergeCell ref="C327:C328"/>
    <mergeCell ref="A323:A324"/>
    <mergeCell ref="B323:B324"/>
    <mergeCell ref="C323:C324"/>
    <mergeCell ref="A325:A326"/>
    <mergeCell ref="B325:B326"/>
    <mergeCell ref="C325:C32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5:A306"/>
    <mergeCell ref="B305:B306"/>
    <mergeCell ref="C291:C292"/>
    <mergeCell ref="A293:A294"/>
    <mergeCell ref="B293:B294"/>
    <mergeCell ref="C293:C294"/>
    <mergeCell ref="A291:B292"/>
    <mergeCell ref="A282:A283"/>
    <mergeCell ref="B282:B283"/>
    <mergeCell ref="C282:C283"/>
    <mergeCell ref="A274:A275"/>
    <mergeCell ref="B274:B275"/>
    <mergeCell ref="C274:C275"/>
    <mergeCell ref="A276:A277"/>
    <mergeCell ref="B276:B277"/>
    <mergeCell ref="A280:A281"/>
    <mergeCell ref="B280:B281"/>
    <mergeCell ref="C280:C281"/>
    <mergeCell ref="A261:A262"/>
    <mergeCell ref="B261:B262"/>
    <mergeCell ref="C261:C262"/>
    <mergeCell ref="A263:A264"/>
    <mergeCell ref="B263:B264"/>
    <mergeCell ref="C263:C264"/>
    <mergeCell ref="A249:A250"/>
    <mergeCell ref="B249:B250"/>
    <mergeCell ref="C249:C250"/>
    <mergeCell ref="B251:B252"/>
    <mergeCell ref="C251:C252"/>
    <mergeCell ref="A253:A254"/>
    <mergeCell ref="B253:B254"/>
    <mergeCell ref="C253:C254"/>
    <mergeCell ref="A255:A256"/>
    <mergeCell ref="B255:B256"/>
    <mergeCell ref="C255:C256"/>
    <mergeCell ref="A259:A260"/>
    <mergeCell ref="B259:B260"/>
    <mergeCell ref="C259:C260"/>
    <mergeCell ref="C245:C246"/>
    <mergeCell ref="A247:A248"/>
    <mergeCell ref="B247:B248"/>
    <mergeCell ref="C247:C248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45:B246"/>
    <mergeCell ref="A236:A237"/>
    <mergeCell ref="B236:B237"/>
    <mergeCell ref="C236:C237"/>
    <mergeCell ref="A224:A225"/>
    <mergeCell ref="B224:B225"/>
    <mergeCell ref="C224:C225"/>
    <mergeCell ref="A214:A215"/>
    <mergeCell ref="B214:B215"/>
    <mergeCell ref="C214:C215"/>
    <mergeCell ref="A216:A217"/>
    <mergeCell ref="B216:B217"/>
    <mergeCell ref="C216:C217"/>
    <mergeCell ref="A222:A223"/>
    <mergeCell ref="B222:B223"/>
    <mergeCell ref="C222:C223"/>
    <mergeCell ref="A218:A219"/>
    <mergeCell ref="B218:B219"/>
    <mergeCell ref="C218:C219"/>
    <mergeCell ref="A220:A221"/>
    <mergeCell ref="B220:B221"/>
    <mergeCell ref="C220:C221"/>
    <mergeCell ref="A204:A205"/>
    <mergeCell ref="B204:B205"/>
    <mergeCell ref="C204:C205"/>
    <mergeCell ref="A208:A209"/>
    <mergeCell ref="B208:B209"/>
    <mergeCell ref="C208:C209"/>
    <mergeCell ref="A206:A207"/>
    <mergeCell ref="B206:B207"/>
    <mergeCell ref="C206:C207"/>
    <mergeCell ref="A200:A201"/>
    <mergeCell ref="B200:B201"/>
    <mergeCell ref="C200:C201"/>
    <mergeCell ref="A202:A203"/>
    <mergeCell ref="B202:B203"/>
    <mergeCell ref="C202:C203"/>
    <mergeCell ref="C196:C197"/>
    <mergeCell ref="A198:A199"/>
    <mergeCell ref="B198:B199"/>
    <mergeCell ref="C198:C199"/>
    <mergeCell ref="A196:B197"/>
    <mergeCell ref="A179:A180"/>
    <mergeCell ref="B179:B180"/>
    <mergeCell ref="C179:C180"/>
    <mergeCell ref="D179:D18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B185:B186"/>
    <mergeCell ref="C185:C186"/>
    <mergeCell ref="D185:D186"/>
    <mergeCell ref="A185:A18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C161:C162"/>
    <mergeCell ref="A158:A159"/>
    <mergeCell ref="B158:B159"/>
    <mergeCell ref="C158:C159"/>
    <mergeCell ref="A161:B162"/>
    <mergeCell ref="A154:A155"/>
    <mergeCell ref="B154:B155"/>
    <mergeCell ref="C154:C155"/>
    <mergeCell ref="A156:A157"/>
    <mergeCell ref="B156:B157"/>
    <mergeCell ref="C156:C157"/>
    <mergeCell ref="C150:C151"/>
    <mergeCell ref="A152:A153"/>
    <mergeCell ref="B152:B153"/>
    <mergeCell ref="C152:C153"/>
    <mergeCell ref="A150:B151"/>
    <mergeCell ref="A147:A148"/>
    <mergeCell ref="B147:B148"/>
    <mergeCell ref="C147:C148"/>
    <mergeCell ref="C137:C138"/>
    <mergeCell ref="A139:A140"/>
    <mergeCell ref="B139:B140"/>
    <mergeCell ref="C139:C140"/>
    <mergeCell ref="A132:A133"/>
    <mergeCell ref="B132:B133"/>
    <mergeCell ref="C132:C133"/>
    <mergeCell ref="A134:A135"/>
    <mergeCell ref="B134:B135"/>
    <mergeCell ref="C134:C135"/>
    <mergeCell ref="A137:B138"/>
    <mergeCell ref="A145:A146"/>
    <mergeCell ref="B145:B146"/>
    <mergeCell ref="C145:C146"/>
    <mergeCell ref="A141:A142"/>
    <mergeCell ref="B141:B142"/>
    <mergeCell ref="C141:C142"/>
    <mergeCell ref="A143:A144"/>
    <mergeCell ref="B143:B144"/>
    <mergeCell ref="C143:C144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5:A116"/>
    <mergeCell ref="B115:B116"/>
    <mergeCell ref="C115:C116"/>
    <mergeCell ref="A118:B119"/>
    <mergeCell ref="C118:C119"/>
    <mergeCell ref="A111:B112"/>
    <mergeCell ref="C111:C112"/>
    <mergeCell ref="D111:D112"/>
    <mergeCell ref="A113:A114"/>
    <mergeCell ref="B113:B114"/>
    <mergeCell ref="C113:C114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B99"/>
    <mergeCell ref="C98:C99"/>
    <mergeCell ref="D98:D99"/>
    <mergeCell ref="A100:A101"/>
    <mergeCell ref="B100:B101"/>
    <mergeCell ref="C100:C101"/>
    <mergeCell ref="A93:A94"/>
    <mergeCell ref="B93:B94"/>
    <mergeCell ref="C93:C94"/>
    <mergeCell ref="D93:D94"/>
    <mergeCell ref="A95:A96"/>
    <mergeCell ref="B95:B96"/>
    <mergeCell ref="C95:C96"/>
    <mergeCell ref="A89:A90"/>
    <mergeCell ref="B89:B90"/>
    <mergeCell ref="C89:C90"/>
    <mergeCell ref="A91:A92"/>
    <mergeCell ref="B91:B92"/>
    <mergeCell ref="A84:A85"/>
    <mergeCell ref="B84:B85"/>
    <mergeCell ref="C84:C85"/>
    <mergeCell ref="A87:B88"/>
    <mergeCell ref="C87:C88"/>
    <mergeCell ref="D87:D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B61"/>
    <mergeCell ref="C60:C61"/>
    <mergeCell ref="D60:D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D45:D46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8:A39"/>
    <mergeCell ref="B38:B39"/>
    <mergeCell ref="C38:C39"/>
    <mergeCell ref="A41:B42"/>
    <mergeCell ref="C41:C42"/>
    <mergeCell ref="A34:A35"/>
    <mergeCell ref="B34:B35"/>
    <mergeCell ref="C34:C35"/>
    <mergeCell ref="A36:A37"/>
    <mergeCell ref="B36:B37"/>
    <mergeCell ref="C36:C37"/>
    <mergeCell ref="A28:A29"/>
    <mergeCell ref="B28:B29"/>
    <mergeCell ref="C28:C29"/>
    <mergeCell ref="A30:A33"/>
    <mergeCell ref="B30:B33"/>
    <mergeCell ref="C30:C3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D38:D39"/>
    <mergeCell ref="C91:C92"/>
    <mergeCell ref="D118:D119"/>
    <mergeCell ref="D22:D23"/>
    <mergeCell ref="D41:D42"/>
    <mergeCell ref="D28:D29"/>
    <mergeCell ref="D137:D138"/>
    <mergeCell ref="D150:D151"/>
    <mergeCell ref="D141:D142"/>
    <mergeCell ref="D143:D144"/>
    <mergeCell ref="D161:D1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2"/>
  <sheetViews>
    <sheetView tabSelected="1" workbookViewId="0">
      <pane xSplit="3" ySplit="3" topLeftCell="D4" activePane="bottomRight" state="frozen"/>
      <selection sqref="A1:XFD1048576"/>
      <selection pane="topRight" sqref="A1:XFD1048576"/>
      <selection pane="bottomLeft" sqref="A1:XFD1048576"/>
      <selection pane="bottomRight" activeCell="F22" sqref="F2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201965.7</v>
      </c>
      <c r="F5" s="13">
        <f t="shared" si="0"/>
        <v>71904.990000000005</v>
      </c>
      <c r="G5" s="13">
        <f t="shared" si="0"/>
        <v>208596.96</v>
      </c>
      <c r="H5" s="13">
        <f t="shared" si="0"/>
        <v>5516.9000000000005</v>
      </c>
      <c r="I5" s="13">
        <f t="shared" si="0"/>
        <v>5161.3599999999997</v>
      </c>
      <c r="J5" s="13">
        <f t="shared" ref="J5:J9" si="1">SUM(E5:I5)</f>
        <v>493145.91000000003</v>
      </c>
      <c r="K5" s="13">
        <f>K7+K42+K61+K88+K99+K112+K119+K138+K151+K162+K197+K246+K271+K292</f>
        <v>1241.45</v>
      </c>
      <c r="L5" s="13">
        <f>L7+L42+L61+L88+L99+L112+L119+L138+L151+L162+L197+L246+L271+L292</f>
        <v>0</v>
      </c>
      <c r="M5" s="13">
        <f>SUM(K5:L5)</f>
        <v>1241.45</v>
      </c>
      <c r="N5" s="13">
        <f>N7+N42+N61+N88+N99+N112+N119+N138+N151+N162+N197+N246+N271+N292</f>
        <v>0</v>
      </c>
      <c r="O5" s="13">
        <f>O7+O42+O61+O88+O99+O112+O119+O138+O151+O162+O197+O246+O271+O292</f>
        <v>41297.199999999997</v>
      </c>
      <c r="P5" s="14">
        <f>SUM(N5:O5)</f>
        <v>41297.199999999997</v>
      </c>
      <c r="Q5" s="15">
        <f>P5+M5+J5</f>
        <v>535684.56000000006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7101.87</v>
      </c>
      <c r="F7" s="22">
        <f t="shared" si="2"/>
        <v>3167.75</v>
      </c>
      <c r="G7" s="22">
        <f t="shared" si="2"/>
        <v>6593.5999999999995</v>
      </c>
      <c r="H7" s="22">
        <f t="shared" si="2"/>
        <v>0</v>
      </c>
      <c r="I7" s="22">
        <f t="shared" si="2"/>
        <v>0</v>
      </c>
      <c r="J7" s="23">
        <f t="shared" si="1"/>
        <v>16863.219999999998</v>
      </c>
      <c r="K7" s="21">
        <f>K9+K15+K17+K19+K21+K23+K37+K39</f>
        <v>800</v>
      </c>
      <c r="L7" s="22">
        <f>L9+L15+L17+L19+L21+L23+L37+L39</f>
        <v>0</v>
      </c>
      <c r="M7" s="23">
        <f t="shared" si="3"/>
        <v>800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17663.219999999998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7101.87</v>
      </c>
      <c r="F9" s="32">
        <f>F11+F13</f>
        <v>3167.75</v>
      </c>
      <c r="G9" s="32">
        <f t="shared" si="4"/>
        <v>3994.02</v>
      </c>
      <c r="H9" s="32">
        <f t="shared" si="4"/>
        <v>0</v>
      </c>
      <c r="I9" s="32">
        <f t="shared" si="4"/>
        <v>0</v>
      </c>
      <c r="J9" s="33">
        <f t="shared" si="1"/>
        <v>14263.64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14263.64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>
        <v>7101.87</v>
      </c>
      <c r="F11" s="43">
        <v>2483.81</v>
      </c>
      <c r="G11" s="43">
        <v>1440.87</v>
      </c>
      <c r="H11" s="43">
        <v>0</v>
      </c>
      <c r="I11" s="43"/>
      <c r="J11" s="33">
        <f t="shared" si="7"/>
        <v>11026.55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11026.55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>
        <v>683.94</v>
      </c>
      <c r="G13" s="43">
        <v>2553.15</v>
      </c>
      <c r="H13" s="43"/>
      <c r="I13" s="43"/>
      <c r="J13" s="33">
        <f t="shared" si="7"/>
        <v>3237.09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3237.09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>
        <v>2195.7199999999998</v>
      </c>
      <c r="H15" s="43"/>
      <c r="I15" s="43"/>
      <c r="J15" s="33">
        <f t="shared" si="7"/>
        <v>2195.7199999999998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2195.7199999999998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>
        <v>403.86</v>
      </c>
      <c r="H21" s="43"/>
      <c r="I21" s="43"/>
      <c r="J21" s="33">
        <f t="shared" si="7"/>
        <v>403.86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1203.8600000000001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>
        <v>0</v>
      </c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>
        <v>0</v>
      </c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19.55</v>
      </c>
      <c r="G42" s="22">
        <f t="shared" si="13"/>
        <v>2219.1999999999998</v>
      </c>
      <c r="H42" s="22">
        <f t="shared" si="13"/>
        <v>0</v>
      </c>
      <c r="I42" s="22">
        <f t="shared" si="13"/>
        <v>0</v>
      </c>
      <c r="J42" s="24">
        <f t="shared" si="14"/>
        <v>2238.75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2238.75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>
        <v>594</v>
      </c>
      <c r="H44" s="43"/>
      <c r="I44" s="43"/>
      <c r="J44" s="34">
        <f t="shared" si="14"/>
        <v>594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594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>
        <v>19.55</v>
      </c>
      <c r="G46" s="43">
        <v>111.41</v>
      </c>
      <c r="H46" s="43"/>
      <c r="I46" s="43"/>
      <c r="J46" s="34">
        <f t="shared" si="14"/>
        <v>130.96</v>
      </c>
      <c r="K46" s="42"/>
      <c r="L46" s="43"/>
      <c r="M46" s="34"/>
      <c r="N46" s="42"/>
      <c r="O46" s="43"/>
      <c r="P46" s="34"/>
      <c r="Q46" s="35">
        <f t="shared" si="17"/>
        <v>130.96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>
        <v>25.2</v>
      </c>
      <c r="H52" s="43"/>
      <c r="I52" s="43"/>
      <c r="J52" s="34">
        <f t="shared" si="14"/>
        <v>25.2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25.2</v>
      </c>
      <c r="R52" s="111"/>
      <c r="S52" s="102">
        <f>Q52+Q54</f>
        <v>691.98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>
        <v>666.78</v>
      </c>
      <c r="H54" s="43"/>
      <c r="I54" s="43"/>
      <c r="J54" s="34">
        <f t="shared" si="14"/>
        <v>666.78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666.78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>
        <v>821.81</v>
      </c>
      <c r="H56" s="43"/>
      <c r="I56" s="43"/>
      <c r="J56" s="34">
        <f t="shared" si="14"/>
        <v>821.81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821.81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>
        <v>0</v>
      </c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>G63+G65+G69+G67+G71+G73+G75+G77+G79+G81+G83+G85</f>
        <v>11995.539999999999</v>
      </c>
      <c r="H61" s="22">
        <f t="shared" ref="H61:I61" si="24">H63+H65+H69+H67+H71+H73+H75+H77+H79+H81+H83+H85</f>
        <v>0</v>
      </c>
      <c r="I61" s="22">
        <f t="shared" si="24"/>
        <v>0.24</v>
      </c>
      <c r="J61" s="24">
        <f t="shared" si="19"/>
        <v>11995.779999999999</v>
      </c>
      <c r="K61" s="22">
        <f>K63+K65+K69+K67+K71+K73+K75+K77+K79+K81+K83+K85</f>
        <v>441.45</v>
      </c>
      <c r="L61" s="22">
        <f>L63+L65+L69+L67+L71+L73+L75+L77+L79+L81+L83+L85</f>
        <v>0</v>
      </c>
      <c r="M61" s="24">
        <f t="shared" si="20"/>
        <v>441.45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12437.23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>
        <v>3273.86</v>
      </c>
      <c r="H63" s="43"/>
      <c r="I63" s="43"/>
      <c r="J63" s="34">
        <f t="shared" si="19"/>
        <v>3273.86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3273.86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>
        <v>3898.46</v>
      </c>
      <c r="H65" s="43"/>
      <c r="I65" s="43"/>
      <c r="J65" s="34">
        <f t="shared" si="19"/>
        <v>3898.46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3898.46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>
        <v>19.95</v>
      </c>
      <c r="H69" s="43"/>
      <c r="I69" s="43"/>
      <c r="J69" s="34">
        <f>SUM(E69:I69)</f>
        <v>19.95</v>
      </c>
      <c r="K69" s="55">
        <v>0</v>
      </c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19.95</v>
      </c>
      <c r="R69" s="111"/>
      <c r="S69" s="102">
        <f>Q69+Q71</f>
        <v>337.90999999999997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>
        <v>317.95999999999998</v>
      </c>
      <c r="H71" s="43"/>
      <c r="I71" s="43"/>
      <c r="J71" s="34">
        <f t="shared" si="19"/>
        <v>317.95999999999998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317.95999999999998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>
        <v>0</v>
      </c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>
        <v>0</v>
      </c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>
        <v>3993.48</v>
      </c>
      <c r="H81" s="43"/>
      <c r="I81" s="43">
        <v>0.24</v>
      </c>
      <c r="J81" s="34">
        <f t="shared" si="19"/>
        <v>3993.72</v>
      </c>
      <c r="K81" s="55">
        <v>441.45</v>
      </c>
      <c r="L81" s="43"/>
      <c r="M81" s="34">
        <f t="shared" si="20"/>
        <v>441.45</v>
      </c>
      <c r="N81" s="55"/>
      <c r="O81" s="43"/>
      <c r="P81" s="34">
        <f t="shared" si="21"/>
        <v>0</v>
      </c>
      <c r="Q81" s="35">
        <f t="shared" si="22"/>
        <v>4435.17</v>
      </c>
      <c r="R81" s="111"/>
      <c r="S81" s="102">
        <f>Q81+Q83</f>
        <v>4927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>
        <v>491.83</v>
      </c>
      <c r="H83" s="43"/>
      <c r="I83" s="43"/>
      <c r="J83" s="34">
        <f t="shared" si="19"/>
        <v>491.83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491.83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498.56</v>
      </c>
      <c r="G88" s="22">
        <f t="shared" si="30"/>
        <v>1208</v>
      </c>
      <c r="H88" s="22">
        <f t="shared" si="30"/>
        <v>8</v>
      </c>
      <c r="I88" s="22">
        <f t="shared" si="30"/>
        <v>0</v>
      </c>
      <c r="J88" s="24">
        <f t="shared" si="27"/>
        <v>1714.56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1714.56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>
        <v>0</v>
      </c>
      <c r="F90" s="43">
        <v>0</v>
      </c>
      <c r="G90" s="43">
        <v>10.8</v>
      </c>
      <c r="H90" s="43">
        <v>8</v>
      </c>
      <c r="I90" s="43"/>
      <c r="J90" s="34">
        <f t="shared" si="27"/>
        <v>18.8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18.8</v>
      </c>
      <c r="R90" s="88"/>
    </row>
    <row r="91" spans="1:19" x14ac:dyDescent="0.3">
      <c r="A91" s="152" t="s">
        <v>79</v>
      </c>
      <c r="B91" s="152"/>
      <c r="C91" s="145" t="s">
        <v>80</v>
      </c>
      <c r="D91" s="107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7"/>
      <c r="E92" s="42">
        <v>0</v>
      </c>
      <c r="F92" s="43">
        <v>0</v>
      </c>
      <c r="G92" s="43">
        <v>0</v>
      </c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>
        <v>0</v>
      </c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>
        <v>498.56</v>
      </c>
      <c r="G96" s="45">
        <v>1197.2</v>
      </c>
      <c r="H96" s="45"/>
      <c r="I96" s="45"/>
      <c r="J96" s="24">
        <f t="shared" si="27"/>
        <v>1695.76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1695.76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17969.129999999997</v>
      </c>
      <c r="F99" s="22">
        <f t="shared" si="33"/>
        <v>6377.76</v>
      </c>
      <c r="G99" s="22">
        <f t="shared" si="33"/>
        <v>4904.5300000000007</v>
      </c>
      <c r="H99" s="22">
        <f t="shared" si="33"/>
        <v>66.650000000000006</v>
      </c>
      <c r="I99" s="22">
        <f t="shared" si="33"/>
        <v>0</v>
      </c>
      <c r="J99" s="24">
        <f t="shared" si="34"/>
        <v>29318.07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29318.07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>
        <v>14164.14</v>
      </c>
      <c r="F101" s="43">
        <v>4982.8900000000003</v>
      </c>
      <c r="G101" s="43">
        <v>1737.3</v>
      </c>
      <c r="H101" s="43">
        <v>0</v>
      </c>
      <c r="I101" s="43"/>
      <c r="J101" s="34">
        <f t="shared" si="34"/>
        <v>20884.329999999998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20884.329999999998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>
        <v>0</v>
      </c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>
        <v>3804.99</v>
      </c>
      <c r="F105" s="43">
        <v>1139.24</v>
      </c>
      <c r="G105" s="43">
        <v>526.71</v>
      </c>
      <c r="H105" s="43">
        <v>66.650000000000006</v>
      </c>
      <c r="I105" s="43"/>
      <c r="J105" s="34">
        <f t="shared" si="34"/>
        <v>5537.5899999999992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5537.5899999999992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>
        <v>56.58</v>
      </c>
      <c r="G107" s="43">
        <v>226.4</v>
      </c>
      <c r="H107" s="43"/>
      <c r="I107" s="43"/>
      <c r="J107" s="34">
        <f t="shared" si="34"/>
        <v>282.98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282.98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>
        <v>199.05</v>
      </c>
      <c r="G109" s="45">
        <v>2414.12</v>
      </c>
      <c r="H109" s="45"/>
      <c r="I109" s="45"/>
      <c r="J109" s="24">
        <f t="shared" si="34"/>
        <v>2613.17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2613.17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42601.729999999996</v>
      </c>
      <c r="H112" s="22">
        <f t="shared" si="38"/>
        <v>0</v>
      </c>
      <c r="I112" s="22">
        <f t="shared" si="38"/>
        <v>0</v>
      </c>
      <c r="J112" s="24">
        <f t="shared" si="39"/>
        <v>42601.729999999996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42601.729999999996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>
        <v>41948.92</v>
      </c>
      <c r="H114" s="43"/>
      <c r="I114" s="43"/>
      <c r="J114" s="34">
        <f t="shared" si="39"/>
        <v>41948.92</v>
      </c>
      <c r="K114" s="42">
        <v>0</v>
      </c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41948.92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>
        <v>652.80999999999995</v>
      </c>
      <c r="H116" s="45"/>
      <c r="I116" s="45"/>
      <c r="J116" s="24">
        <f t="shared" si="39"/>
        <v>652.80999999999995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652.80999999999995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10398.73</v>
      </c>
      <c r="H119" s="22">
        <f t="shared" si="43"/>
        <v>0</v>
      </c>
      <c r="I119" s="22">
        <f t="shared" si="43"/>
        <v>540.38</v>
      </c>
      <c r="J119" s="24">
        <f t="shared" si="44"/>
        <v>10939.109999999999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4290</v>
      </c>
      <c r="P119" s="24">
        <f t="shared" si="46"/>
        <v>4290</v>
      </c>
      <c r="Q119" s="25">
        <f t="shared" ref="Q119:Q135" si="47">P119+M119+J119</f>
        <v>15229.109999999999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>
        <v>7258.92</v>
      </c>
      <c r="H121" s="43"/>
      <c r="I121" s="43"/>
      <c r="J121" s="34">
        <f t="shared" si="44"/>
        <v>7258.92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7258.92</v>
      </c>
      <c r="R121" s="110"/>
      <c r="S121" s="102">
        <f>Q121+Q123+Q125+Q127</f>
        <v>7295.22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>
        <v>0</v>
      </c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>
        <v>36.299999999999997</v>
      </c>
      <c r="H125" s="43"/>
      <c r="I125" s="43"/>
      <c r="J125" s="34">
        <f t="shared" si="44"/>
        <v>36.299999999999997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36.299999999999997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>
        <v>0</v>
      </c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>
        <v>540.38</v>
      </c>
      <c r="J129" s="34">
        <f t="shared" si="44"/>
        <v>540.38</v>
      </c>
      <c r="K129" s="42"/>
      <c r="L129" s="43"/>
      <c r="M129" s="34">
        <f t="shared" si="45"/>
        <v>0</v>
      </c>
      <c r="N129" s="55"/>
      <c r="O129" s="43">
        <v>4290</v>
      </c>
      <c r="P129" s="34">
        <f t="shared" si="46"/>
        <v>4290</v>
      </c>
      <c r="Q129" s="35">
        <f t="shared" si="47"/>
        <v>4830.38</v>
      </c>
      <c r="R129" s="124"/>
      <c r="S129" s="102">
        <f>Q129+Q131</f>
        <v>4830.38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>
        <v>3103.51</v>
      </c>
      <c r="H133" s="45"/>
      <c r="I133" s="45"/>
      <c r="J133" s="24">
        <f>SUM(E133:I133)</f>
        <v>3103.51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3103.51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44563.64</v>
      </c>
      <c r="F138" s="22">
        <f t="shared" si="48"/>
        <v>15327.349999999999</v>
      </c>
      <c r="G138" s="22">
        <f t="shared" si="48"/>
        <v>18514.740000000002</v>
      </c>
      <c r="H138" s="22">
        <f t="shared" si="48"/>
        <v>305.98</v>
      </c>
      <c r="I138" s="22">
        <f t="shared" si="48"/>
        <v>0</v>
      </c>
      <c r="J138" s="23">
        <f t="shared" si="49"/>
        <v>78711.709999999992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78711.709999999992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>
        <v>41074.61</v>
      </c>
      <c r="F140" s="43">
        <v>14247.56</v>
      </c>
      <c r="G140" s="43">
        <v>17083.63</v>
      </c>
      <c r="H140" s="43">
        <v>305.98</v>
      </c>
      <c r="I140" s="43"/>
      <c r="J140" s="34">
        <f t="shared" si="49"/>
        <v>72711.78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72711.78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>
        <v>0</v>
      </c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>
        <v>0</v>
      </c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>
        <v>3489.03</v>
      </c>
      <c r="F148" s="45">
        <v>1079.79</v>
      </c>
      <c r="G148" s="45">
        <v>1431.11</v>
      </c>
      <c r="H148" s="45">
        <v>0</v>
      </c>
      <c r="I148" s="45"/>
      <c r="J148" s="23">
        <f t="shared" si="49"/>
        <v>5999.9299999999994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5999.9299999999994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700</v>
      </c>
      <c r="I151" s="22">
        <f>I153+I155+I157+I159</f>
        <v>0</v>
      </c>
      <c r="J151" s="24">
        <f>SUM(E151:I151)</f>
        <v>700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700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>
        <v>0</v>
      </c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700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>
        <v>700</v>
      </c>
      <c r="I155" s="43"/>
      <c r="J155" s="34">
        <f t="shared" si="56"/>
        <v>700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700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>
        <v>0</v>
      </c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270.11</v>
      </c>
      <c r="G162" s="22">
        <f t="shared" si="63"/>
        <v>21226.18</v>
      </c>
      <c r="H162" s="22">
        <f t="shared" si="63"/>
        <v>0</v>
      </c>
      <c r="I162" s="22">
        <f t="shared" si="63"/>
        <v>0</v>
      </c>
      <c r="J162" s="24">
        <f>SUM(E162:I162)</f>
        <v>21496.29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21496.29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>
        <v>270.11</v>
      </c>
      <c r="G164" s="43"/>
      <c r="H164" s="43"/>
      <c r="I164" s="43"/>
      <c r="J164" s="34">
        <f t="shared" si="65"/>
        <v>270.11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270.11</v>
      </c>
      <c r="R164" s="110"/>
      <c r="S164" s="102">
        <f>Q164+Q166+Q168+Q170+Q172+Q174+Q176+Q178+Q180+Q182+Q184+Q186+Q188+Q190</f>
        <v>21486.69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>
        <v>6759.81</v>
      </c>
      <c r="H166" s="43"/>
      <c r="I166" s="43"/>
      <c r="J166" s="34">
        <f t="shared" si="65"/>
        <v>6759.81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6759.81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>
        <v>440.01</v>
      </c>
      <c r="H168" s="43"/>
      <c r="I168" s="43"/>
      <c r="J168" s="34">
        <f t="shared" si="65"/>
        <v>440.01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440.01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>
        <v>25.9</v>
      </c>
      <c r="H170" s="43"/>
      <c r="I170" s="43"/>
      <c r="J170" s="34">
        <f t="shared" si="65"/>
        <v>25.9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25.9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>
        <v>721.8</v>
      </c>
      <c r="H172" s="43"/>
      <c r="I172" s="43"/>
      <c r="J172" s="34">
        <f t="shared" si="65"/>
        <v>721.8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721.8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>
        <v>1557.82</v>
      </c>
      <c r="H174" s="43"/>
      <c r="I174" s="43"/>
      <c r="J174" s="34">
        <f t="shared" si="65"/>
        <v>1557.82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1557.82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>
        <v>0</v>
      </c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>
        <v>0</v>
      </c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>
        <v>10145.24</v>
      </c>
      <c r="H180" s="43"/>
      <c r="I180" s="43"/>
      <c r="J180" s="34">
        <f t="shared" si="65"/>
        <v>10145.24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10145.24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>
        <v>566</v>
      </c>
      <c r="H182" s="43"/>
      <c r="I182" s="43"/>
      <c r="J182" s="34">
        <f t="shared" si="70"/>
        <v>566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566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>
        <v>0</v>
      </c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>
        <v>0</v>
      </c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>
        <v>1000</v>
      </c>
      <c r="H188" s="43"/>
      <c r="I188" s="43"/>
      <c r="J188" s="34">
        <f t="shared" si="65"/>
        <v>1000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1000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>
        <v>0</v>
      </c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>
        <v>0</v>
      </c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9.6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>
        <v>9.6</v>
      </c>
      <c r="H194" s="45"/>
      <c r="I194" s="45"/>
      <c r="J194" s="24">
        <f t="shared" si="65"/>
        <v>9.6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9.6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21991.54</v>
      </c>
      <c r="F197" s="22">
        <f t="shared" si="78"/>
        <v>7960.62</v>
      </c>
      <c r="G197" s="22">
        <f t="shared" si="78"/>
        <v>36740.019999999997</v>
      </c>
      <c r="H197" s="22">
        <f t="shared" si="78"/>
        <v>427.45000000000005</v>
      </c>
      <c r="I197" s="22">
        <f t="shared" si="78"/>
        <v>1619.9399999999996</v>
      </c>
      <c r="J197" s="24">
        <f t="shared" ref="J197:J243" si="79">SUM(E197:I197)</f>
        <v>68739.569999999992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24833.97</v>
      </c>
      <c r="P197" s="24">
        <f t="shared" ref="P197:P243" si="80">SUM(N197:O197)</f>
        <v>24833.97</v>
      </c>
      <c r="Q197" s="25">
        <f t="shared" ref="Q197:Q243" si="81">P197+M197+J197</f>
        <v>93573.54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11570.56</v>
      </c>
      <c r="F199" s="32">
        <f>F201+F203</f>
        <v>4028.22</v>
      </c>
      <c r="G199" s="32">
        <f t="shared" si="82"/>
        <v>1690.81</v>
      </c>
      <c r="H199" s="32">
        <f t="shared" si="82"/>
        <v>10.72</v>
      </c>
      <c r="I199" s="32">
        <f t="shared" si="82"/>
        <v>0</v>
      </c>
      <c r="J199" s="33">
        <f t="shared" si="83"/>
        <v>17300.310000000001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17300.310000000001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>
        <v>11049.56</v>
      </c>
      <c r="F201" s="43">
        <v>3877.41</v>
      </c>
      <c r="G201" s="43">
        <v>1626.97</v>
      </c>
      <c r="H201" s="43">
        <v>10.72</v>
      </c>
      <c r="I201" s="43"/>
      <c r="J201" s="33">
        <f t="shared" si="83"/>
        <v>16564.66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16564.66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>
        <v>521</v>
      </c>
      <c r="F203" s="43">
        <v>150.81</v>
      </c>
      <c r="G203" s="43">
        <v>63.84</v>
      </c>
      <c r="H203" s="43">
        <v>0</v>
      </c>
      <c r="I203" s="43"/>
      <c r="J203" s="33">
        <f t="shared" si="83"/>
        <v>735.65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735.65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>
        <v>170.17</v>
      </c>
      <c r="H205" s="43"/>
      <c r="I205" s="43"/>
      <c r="J205" s="34">
        <f t="shared" si="79"/>
        <v>170.17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170.17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>
        <v>2654.99</v>
      </c>
      <c r="H207" s="43"/>
      <c r="I207" s="43"/>
      <c r="J207" s="34">
        <f t="shared" si="79"/>
        <v>2654.99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2654.99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1619.9399999999996</v>
      </c>
      <c r="J209" s="34">
        <f t="shared" si="79"/>
        <v>1619.9399999999996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24833.97</v>
      </c>
      <c r="P209" s="34">
        <f t="shared" si="80"/>
        <v>24833.97</v>
      </c>
      <c r="Q209" s="35">
        <f t="shared" si="81"/>
        <v>26453.91</v>
      </c>
      <c r="R209" s="110"/>
      <c r="S209" s="102">
        <f>Q209+Q225</f>
        <v>26453.91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>
        <v>237.76</v>
      </c>
      <c r="J211" s="34">
        <f t="shared" si="79"/>
        <v>237.76</v>
      </c>
      <c r="K211" s="55"/>
      <c r="L211" s="43"/>
      <c r="M211" s="34">
        <f t="shared" si="76"/>
        <v>0</v>
      </c>
      <c r="N211" s="55"/>
      <c r="O211" s="43">
        <v>0</v>
      </c>
      <c r="P211" s="34">
        <f t="shared" si="80"/>
        <v>0</v>
      </c>
      <c r="Q211" s="35">
        <f t="shared" si="81"/>
        <v>237.76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>
        <v>452.29</v>
      </c>
      <c r="J213" s="34">
        <f t="shared" si="79"/>
        <v>452.29</v>
      </c>
      <c r="K213" s="55"/>
      <c r="L213" s="43"/>
      <c r="M213" s="34">
        <f t="shared" si="76"/>
        <v>0</v>
      </c>
      <c r="N213" s="55"/>
      <c r="O213" s="43">
        <v>0</v>
      </c>
      <c r="P213" s="34">
        <f t="shared" si="80"/>
        <v>0</v>
      </c>
      <c r="Q213" s="35">
        <f t="shared" si="81"/>
        <v>452.29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>
        <v>92.55</v>
      </c>
      <c r="J215" s="34">
        <f t="shared" si="79"/>
        <v>92.55</v>
      </c>
      <c r="K215" s="55"/>
      <c r="L215" s="43"/>
      <c r="M215" s="34">
        <f t="shared" si="76"/>
        <v>0</v>
      </c>
      <c r="N215" s="55"/>
      <c r="O215" s="43">
        <v>13343.97</v>
      </c>
      <c r="P215" s="34">
        <f t="shared" si="80"/>
        <v>13343.97</v>
      </c>
      <c r="Q215" s="35">
        <f t="shared" si="81"/>
        <v>13436.519999999999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>
        <v>255.14</v>
      </c>
      <c r="J217" s="34">
        <f t="shared" si="89"/>
        <v>255.14</v>
      </c>
      <c r="K217" s="55"/>
      <c r="L217" s="43"/>
      <c r="M217" s="34">
        <f t="shared" si="90"/>
        <v>0</v>
      </c>
      <c r="N217" s="55"/>
      <c r="O217" s="43">
        <v>4020</v>
      </c>
      <c r="P217" s="34">
        <f t="shared" si="80"/>
        <v>4020</v>
      </c>
      <c r="Q217" s="35">
        <f t="shared" si="81"/>
        <v>4275.1400000000003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>
        <v>0</v>
      </c>
      <c r="J219" s="34">
        <f t="shared" si="79"/>
        <v>0</v>
      </c>
      <c r="K219" s="55"/>
      <c r="L219" s="43"/>
      <c r="M219" s="34">
        <f t="shared" si="76"/>
        <v>0</v>
      </c>
      <c r="N219" s="55"/>
      <c r="O219" s="43">
        <v>0</v>
      </c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>
        <v>445.34</v>
      </c>
      <c r="J221" s="34">
        <f>SUM(E221:I221)</f>
        <v>445.34</v>
      </c>
      <c r="K221" s="55"/>
      <c r="L221" s="43"/>
      <c r="M221" s="34">
        <f>SUM(K221:L221)</f>
        <v>0</v>
      </c>
      <c r="N221" s="55"/>
      <c r="O221" s="43">
        <v>7470</v>
      </c>
      <c r="P221" s="34">
        <f>SUM(N221:O221)</f>
        <v>7470</v>
      </c>
      <c r="Q221" s="35">
        <f t="shared" si="81"/>
        <v>7915.34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>
        <v>136.86000000000001</v>
      </c>
      <c r="J223" s="34">
        <f t="shared" si="79"/>
        <v>136.86000000000001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136.86000000000001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5"/>
      <c r="G225" s="55">
        <v>0</v>
      </c>
      <c r="H225" s="55"/>
      <c r="I225" s="55"/>
      <c r="J225" s="34">
        <f t="shared" ref="J225" si="92">SUM(E225:I225)</f>
        <v>0</v>
      </c>
      <c r="K225" s="55"/>
      <c r="L225" s="43"/>
      <c r="M225" s="34">
        <f t="shared" si="91"/>
        <v>0</v>
      </c>
      <c r="N225" s="55"/>
      <c r="O225" s="43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>
        <v>3725.41</v>
      </c>
      <c r="H227" s="43"/>
      <c r="I227" s="43"/>
      <c r="J227" s="34">
        <f t="shared" si="79"/>
        <v>3725.41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3725.41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>
        <v>139.16999999999999</v>
      </c>
      <c r="H229" s="43"/>
      <c r="I229" s="43"/>
      <c r="J229" s="34">
        <f t="shared" si="79"/>
        <v>139.16999999999999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139.16999999999999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21020.149999999998</v>
      </c>
      <c r="H231" s="32">
        <f t="shared" si="98"/>
        <v>0</v>
      </c>
      <c r="I231" s="32">
        <f t="shared" si="98"/>
        <v>0</v>
      </c>
      <c r="J231" s="34">
        <f t="shared" si="79"/>
        <v>21020.149999999998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21020.149999999998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>
        <v>11977.55</v>
      </c>
      <c r="H233" s="43"/>
      <c r="I233" s="43"/>
      <c r="J233" s="34">
        <f t="shared" si="79"/>
        <v>11977.55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11977.55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>
        <v>0</v>
      </c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>
        <v>5794.62</v>
      </c>
      <c r="H237" s="43"/>
      <c r="I237" s="43"/>
      <c r="J237" s="34">
        <f t="shared" si="79"/>
        <v>5794.62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5794.62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>
        <v>3247.98</v>
      </c>
      <c r="H239" s="43"/>
      <c r="I239" s="43"/>
      <c r="J239" s="34">
        <f t="shared" si="79"/>
        <v>3247.98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3247.98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>
        <v>10420.98</v>
      </c>
      <c r="F241" s="45">
        <v>3932.4</v>
      </c>
      <c r="G241" s="45">
        <v>7339.32</v>
      </c>
      <c r="H241" s="45">
        <v>416.73</v>
      </c>
      <c r="I241" s="45"/>
      <c r="J241" s="24">
        <f t="shared" si="79"/>
        <v>22109.429999999997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22109.429999999997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29181.919999999998</v>
      </c>
      <c r="F246" s="22">
        <f t="shared" si="100"/>
        <v>9920.1299999999992</v>
      </c>
      <c r="G246" s="22">
        <f t="shared" si="100"/>
        <v>10928.35</v>
      </c>
      <c r="H246" s="22">
        <f t="shared" si="100"/>
        <v>1269.9000000000001</v>
      </c>
      <c r="I246" s="22">
        <f>I248+I250+I252+I254+I256+I258+I260+I262+I264+I266+I268</f>
        <v>0</v>
      </c>
      <c r="J246" s="24">
        <f t="shared" si="101"/>
        <v>51300.299999999996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51300.299999999996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>
        <v>890</v>
      </c>
      <c r="I248" s="43"/>
      <c r="J248" s="34">
        <f t="shared" si="101"/>
        <v>890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890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>
        <v>0</v>
      </c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>
        <v>0</v>
      </c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>
        <v>5273.75</v>
      </c>
      <c r="F254" s="43">
        <v>1237.3</v>
      </c>
      <c r="G254" s="43">
        <v>42.08</v>
      </c>
      <c r="H254" s="43">
        <v>0</v>
      </c>
      <c r="I254" s="43"/>
      <c r="J254" s="34">
        <f t="shared" si="101"/>
        <v>6553.13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6553.13</v>
      </c>
      <c r="R254" s="110"/>
      <c r="S254" s="102">
        <f>Q254+Q256</f>
        <v>44009.08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>
        <v>23908.17</v>
      </c>
      <c r="F256" s="43">
        <v>8645.19</v>
      </c>
      <c r="G256" s="43">
        <v>4758.6899999999996</v>
      </c>
      <c r="H256" s="43">
        <v>143.9</v>
      </c>
      <c r="I256" s="43"/>
      <c r="J256" s="34">
        <f t="shared" si="101"/>
        <v>37455.950000000004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37455.950000000004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>
        <v>3189.81</v>
      </c>
      <c r="H258" s="43"/>
      <c r="I258" s="43"/>
      <c r="J258" s="34">
        <f t="shared" si="101"/>
        <v>3189.81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3189.81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>
        <v>37.64</v>
      </c>
      <c r="G260" s="43">
        <v>717.77</v>
      </c>
      <c r="H260" s="43"/>
      <c r="I260" s="43"/>
      <c r="J260" s="34">
        <f t="shared" si="101"/>
        <v>755.41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755.41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>
        <v>236</v>
      </c>
      <c r="I262" s="43"/>
      <c r="J262" s="34">
        <f t="shared" si="101"/>
        <v>236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236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>
        <v>0</v>
      </c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>
        <v>2158</v>
      </c>
      <c r="H266" s="43"/>
      <c r="I266" s="43"/>
      <c r="J266" s="34">
        <f>SUM(E266:I266)</f>
        <v>2158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2158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>
        <v>62</v>
      </c>
      <c r="H268" s="45"/>
      <c r="I268" s="45"/>
      <c r="J268" s="24">
        <f t="shared" si="101"/>
        <v>62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62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11311.8</v>
      </c>
      <c r="H271" s="22">
        <f t="shared" si="106"/>
        <v>0</v>
      </c>
      <c r="I271" s="22">
        <f t="shared" si="106"/>
        <v>3000.8</v>
      </c>
      <c r="J271" s="24">
        <f t="shared" ref="J271:J289" si="107">SUM(E271:I271)</f>
        <v>14312.599999999999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12173.23</v>
      </c>
      <c r="P271" s="24">
        <f t="shared" ref="P271:P289" si="109">SUM(N271:O271)</f>
        <v>12173.23</v>
      </c>
      <c r="Q271" s="25">
        <f t="shared" ref="Q271:Q289" si="110">P271+M271+J271</f>
        <v>26485.829999999998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>
        <v>11311.8</v>
      </c>
      <c r="H275" s="43"/>
      <c r="I275" s="43"/>
      <c r="J275" s="34">
        <f t="shared" si="107"/>
        <v>11311.8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11311.8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>
        <v>0</v>
      </c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>
        <v>0</v>
      </c>
      <c r="H281" s="43"/>
      <c r="I281" s="43"/>
      <c r="J281" s="34">
        <f t="shared" si="107"/>
        <v>0</v>
      </c>
      <c r="K281" s="55">
        <v>0</v>
      </c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>
        <v>826.78</v>
      </c>
      <c r="J283" s="34">
        <f t="shared" si="107"/>
        <v>826.78</v>
      </c>
      <c r="K283" s="55"/>
      <c r="L283" s="43"/>
      <c r="M283" s="34">
        <f t="shared" si="108"/>
        <v>0</v>
      </c>
      <c r="N283" s="55"/>
      <c r="O283" s="95">
        <v>3822.29</v>
      </c>
      <c r="P283" s="34">
        <f t="shared" si="109"/>
        <v>3822.29</v>
      </c>
      <c r="Q283" s="35">
        <f t="shared" si="110"/>
        <v>4649.07</v>
      </c>
      <c r="R283" s="110"/>
      <c r="S283" s="102">
        <f>Q283+Q285+Q287</f>
        <v>15174.03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>
        <v>1012.04</v>
      </c>
      <c r="J285" s="34">
        <f t="shared" si="107"/>
        <v>1012.04</v>
      </c>
      <c r="K285" s="55"/>
      <c r="L285" s="43"/>
      <c r="M285" s="34">
        <f t="shared" si="108"/>
        <v>0</v>
      </c>
      <c r="N285" s="55"/>
      <c r="O285" s="95">
        <v>4183.66</v>
      </c>
      <c r="P285" s="34">
        <f t="shared" si="109"/>
        <v>4183.66</v>
      </c>
      <c r="Q285" s="35">
        <f t="shared" si="110"/>
        <v>5195.7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>
        <v>1161.98</v>
      </c>
      <c r="J287" s="34">
        <f t="shared" si="107"/>
        <v>1161.98</v>
      </c>
      <c r="K287" s="55"/>
      <c r="L287" s="43"/>
      <c r="M287" s="34">
        <f t="shared" si="108"/>
        <v>0</v>
      </c>
      <c r="N287" s="55"/>
      <c r="O287" s="43">
        <v>4167.28</v>
      </c>
      <c r="P287" s="34">
        <f t="shared" si="109"/>
        <v>4167.28</v>
      </c>
      <c r="Q287" s="35">
        <f t="shared" si="110"/>
        <v>5329.26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81157.600000000006</v>
      </c>
      <c r="F292" s="22">
        <f>F294+F296+F298+F300+F320+F322+F324+F346+F348+F350</f>
        <v>28363.16</v>
      </c>
      <c r="G292" s="22">
        <f>G294+G296+G298+G300+G320+G322+G324+G348+G350</f>
        <v>29954.54</v>
      </c>
      <c r="H292" s="22">
        <f>H294+H296+H298+H300+H320+H322+H324+H352+H348+H350</f>
        <v>2738.92</v>
      </c>
      <c r="I292" s="22">
        <f>I294+I296+I298+I300+I320+I322+I324+I346+I348+I350</f>
        <v>0</v>
      </c>
      <c r="J292" s="24">
        <f>SUM(E292:I292)</f>
        <v>142214.22000000003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142214.22000000003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>
        <v>81157.600000000006</v>
      </c>
      <c r="F294" s="43">
        <v>28363.16</v>
      </c>
      <c r="G294" s="43"/>
      <c r="H294" s="43"/>
      <c r="I294" s="43"/>
      <c r="J294" s="34">
        <f t="shared" si="111"/>
        <v>109520.76000000001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109520.76000000001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>
        <v>366.19</v>
      </c>
      <c r="H296" s="43"/>
      <c r="I296" s="43"/>
      <c r="J296" s="34">
        <f t="shared" si="111"/>
        <v>366.19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366.19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>
        <v>4051.72</v>
      </c>
      <c r="H298" s="43"/>
      <c r="I298" s="43"/>
      <c r="J298" s="34">
        <f t="shared" si="111"/>
        <v>4051.72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4051.72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3847.76</v>
      </c>
      <c r="H300" s="32">
        <f t="shared" si="115"/>
        <v>0</v>
      </c>
      <c r="I300" s="32">
        <f t="shared" si="115"/>
        <v>0</v>
      </c>
      <c r="J300" s="34">
        <f t="shared" si="111"/>
        <v>3847.76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3847.76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>
        <v>1166.7</v>
      </c>
      <c r="H302" s="43"/>
      <c r="I302" s="43"/>
      <c r="J302" s="34">
        <f t="shared" si="111"/>
        <v>1166.7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1166.7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>
        <v>12</v>
      </c>
      <c r="H304" s="43"/>
      <c r="I304" s="43"/>
      <c r="J304" s="34">
        <f t="shared" si="111"/>
        <v>12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12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>
        <v>0</v>
      </c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>
        <v>0</v>
      </c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>
        <v>2166.0500000000002</v>
      </c>
      <c r="H310" s="43"/>
      <c r="I310" s="43"/>
      <c r="J310" s="34">
        <f t="shared" si="111"/>
        <v>2166.0500000000002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2166.0500000000002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>
        <v>214.13</v>
      </c>
      <c r="H312" s="43"/>
      <c r="I312" s="43"/>
      <c r="J312" s="34">
        <f t="shared" si="111"/>
        <v>214.13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214.13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>
        <v>0</v>
      </c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>
        <v>229</v>
      </c>
      <c r="H316" s="43"/>
      <c r="I316" s="43"/>
      <c r="J316" s="34">
        <f t="shared" si="120"/>
        <v>229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229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>
        <v>59.88</v>
      </c>
      <c r="H318" s="43"/>
      <c r="I318" s="43"/>
      <c r="J318" s="34">
        <f t="shared" si="111"/>
        <v>59.88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59.88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>
        <v>2093.64</v>
      </c>
      <c r="H320" s="43"/>
      <c r="I320" s="43"/>
      <c r="J320" s="34">
        <f t="shared" si="111"/>
        <v>2093.64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2093.64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>
        <v>432</v>
      </c>
      <c r="H322" s="43"/>
      <c r="I322" s="43"/>
      <c r="J322" s="34">
        <f t="shared" ref="J322:J350" si="123">SUM(E322:I322)</f>
        <v>432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432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19163.23</v>
      </c>
      <c r="H324" s="32">
        <f t="shared" si="124"/>
        <v>0</v>
      </c>
      <c r="I324" s="32">
        <f t="shared" si="124"/>
        <v>0</v>
      </c>
      <c r="J324" s="34">
        <f t="shared" si="123"/>
        <v>19163.23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19163.23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>
        <v>767</v>
      </c>
      <c r="H326" s="43"/>
      <c r="I326" s="43"/>
      <c r="J326" s="34">
        <f t="shared" si="123"/>
        <v>767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767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>
        <v>1311.36</v>
      </c>
      <c r="H328" s="43"/>
      <c r="I328" s="43"/>
      <c r="J328" s="34">
        <f t="shared" si="123"/>
        <v>1311.36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1311.36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>
        <v>638.21</v>
      </c>
      <c r="H330" s="43"/>
      <c r="I330" s="43"/>
      <c r="J330" s="34">
        <f t="shared" si="123"/>
        <v>638.21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638.21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>
        <v>0</v>
      </c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>
        <v>659.59</v>
      </c>
      <c r="H334" s="43"/>
      <c r="I334" s="43"/>
      <c r="J334" s="34">
        <f t="shared" si="123"/>
        <v>659.59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659.59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>
        <v>6267.39</v>
      </c>
      <c r="H336" s="43"/>
      <c r="I336" s="43"/>
      <c r="J336" s="34">
        <f t="shared" si="123"/>
        <v>6267.39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6267.39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>
        <v>5254.76</v>
      </c>
      <c r="H338" s="43"/>
      <c r="I338" s="43"/>
      <c r="J338" s="34">
        <f t="shared" si="123"/>
        <v>5254.76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5254.76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>
        <v>773.94</v>
      </c>
      <c r="H340" s="43"/>
      <c r="I340" s="43"/>
      <c r="J340" s="34">
        <f t="shared" si="123"/>
        <v>773.94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773.94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>
        <v>2415.13</v>
      </c>
      <c r="H342" s="43"/>
      <c r="I342" s="43"/>
      <c r="J342" s="34">
        <f t="shared" si="123"/>
        <v>2415.13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2415.13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>
        <v>1075.8499999999999</v>
      </c>
      <c r="H346" s="43"/>
      <c r="I346" s="43"/>
      <c r="J346" s="34">
        <f t="shared" si="123"/>
        <v>1075.8499999999999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1075.8499999999999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>
        <v>2538</v>
      </c>
      <c r="I348" s="43"/>
      <c r="J348" s="34">
        <f t="shared" si="123"/>
        <v>2538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2538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>
        <v>200.92</v>
      </c>
      <c r="I350" s="43"/>
      <c r="J350" s="34">
        <f t="shared" si="123"/>
        <v>200.92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200.92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sheetProtection sheet="1" objects="1" scenarios="1"/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70:D271"/>
    <mergeCell ref="A274:A275"/>
    <mergeCell ref="B274:B275"/>
    <mergeCell ref="C274:C275"/>
    <mergeCell ref="C270:C271"/>
    <mergeCell ref="A272:A273"/>
    <mergeCell ref="B272:B273"/>
    <mergeCell ref="C272:C273"/>
    <mergeCell ref="D272:D273"/>
    <mergeCell ref="A255:A256"/>
    <mergeCell ref="B255:B256"/>
    <mergeCell ref="C255:C256"/>
    <mergeCell ref="B253:B254"/>
    <mergeCell ref="C253:C254"/>
    <mergeCell ref="C245:C246"/>
    <mergeCell ref="A247:A248"/>
    <mergeCell ref="B247:B248"/>
    <mergeCell ref="C247:C248"/>
    <mergeCell ref="A253:A254"/>
    <mergeCell ref="A249:A250"/>
    <mergeCell ref="B249:B250"/>
    <mergeCell ref="C249:C250"/>
    <mergeCell ref="A251:A252"/>
    <mergeCell ref="B251:B252"/>
    <mergeCell ref="A210:A211"/>
    <mergeCell ref="B210:B211"/>
    <mergeCell ref="C210:C211"/>
    <mergeCell ref="A206:A207"/>
    <mergeCell ref="B206:B207"/>
    <mergeCell ref="C206:C207"/>
    <mergeCell ref="A208:A209"/>
    <mergeCell ref="A240:A241"/>
    <mergeCell ref="B240:B241"/>
    <mergeCell ref="C240:C241"/>
    <mergeCell ref="R16:R17"/>
    <mergeCell ref="R80:R81"/>
    <mergeCell ref="R91:R92"/>
    <mergeCell ref="R120:R121"/>
    <mergeCell ref="R128:R129"/>
    <mergeCell ref="A191:A192"/>
    <mergeCell ref="B191:B192"/>
    <mergeCell ref="C191:C192"/>
    <mergeCell ref="D191:D192"/>
    <mergeCell ref="C333:C334"/>
    <mergeCell ref="A218:A219"/>
    <mergeCell ref="B218:B219"/>
    <mergeCell ref="C218:C219"/>
    <mergeCell ref="A220:A221"/>
    <mergeCell ref="A226:A227"/>
    <mergeCell ref="B226:B227"/>
    <mergeCell ref="C226:C227"/>
    <mergeCell ref="A179:A180"/>
    <mergeCell ref="B179:B180"/>
    <mergeCell ref="C179:C180"/>
    <mergeCell ref="A234:A235"/>
    <mergeCell ref="B234:B235"/>
    <mergeCell ref="C234:C235"/>
    <mergeCell ref="A236:A237"/>
    <mergeCell ref="B236:B237"/>
    <mergeCell ref="C236:C237"/>
    <mergeCell ref="A238:A239"/>
    <mergeCell ref="B238:B239"/>
    <mergeCell ref="C238:C239"/>
    <mergeCell ref="C315:C316"/>
    <mergeCell ref="A309:A310"/>
    <mergeCell ref="B309:B310"/>
    <mergeCell ref="C309:C310"/>
    <mergeCell ref="C154:C155"/>
    <mergeCell ref="C150:C151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230:A231"/>
    <mergeCell ref="B230:B231"/>
    <mergeCell ref="C230:C231"/>
    <mergeCell ref="A232:A233"/>
    <mergeCell ref="B232:B233"/>
    <mergeCell ref="C232:C233"/>
    <mergeCell ref="A165:A166"/>
    <mergeCell ref="B165:B166"/>
    <mergeCell ref="C165:C166"/>
    <mergeCell ref="B208:B209"/>
    <mergeCell ref="C208:C209"/>
    <mergeCell ref="A202:A203"/>
    <mergeCell ref="B202:B203"/>
    <mergeCell ref="C202:C203"/>
    <mergeCell ref="C196:C197"/>
    <mergeCell ref="A200:A201"/>
    <mergeCell ref="B200:B201"/>
    <mergeCell ref="C200:C201"/>
    <mergeCell ref="A222:A223"/>
    <mergeCell ref="B222:B223"/>
    <mergeCell ref="C222:C223"/>
    <mergeCell ref="A224:A225"/>
    <mergeCell ref="B224:B225"/>
    <mergeCell ref="C224:C225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263:A264"/>
    <mergeCell ref="A259:A260"/>
    <mergeCell ref="A270:B271"/>
    <mergeCell ref="A278:A279"/>
    <mergeCell ref="B278:B279"/>
    <mergeCell ref="C278:C279"/>
    <mergeCell ref="A280:A281"/>
    <mergeCell ref="B280:B281"/>
    <mergeCell ref="C280:C281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B220:B221"/>
    <mergeCell ref="C220:C221"/>
    <mergeCell ref="A198:A199"/>
    <mergeCell ref="B198:B199"/>
    <mergeCell ref="C198:C199"/>
    <mergeCell ref="A204:A205"/>
    <mergeCell ref="B204:B205"/>
    <mergeCell ref="C204:C205"/>
    <mergeCell ref="A185:A186"/>
    <mergeCell ref="B185:B186"/>
    <mergeCell ref="C185:C186"/>
    <mergeCell ref="D173:D174"/>
    <mergeCell ref="D185:D18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C161:C162"/>
    <mergeCell ref="A163:A164"/>
    <mergeCell ref="B163:B164"/>
    <mergeCell ref="C163:C164"/>
    <mergeCell ref="A161:B162"/>
    <mergeCell ref="D161:D162"/>
    <mergeCell ref="A169:A170"/>
    <mergeCell ref="B169:B170"/>
    <mergeCell ref="C169:C170"/>
    <mergeCell ref="D169:D170"/>
    <mergeCell ref="A167:A168"/>
    <mergeCell ref="B167:B168"/>
    <mergeCell ref="C167:C168"/>
    <mergeCell ref="D167:D168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4:A135"/>
    <mergeCell ref="B134:B135"/>
    <mergeCell ref="C134:C135"/>
    <mergeCell ref="A137:B138"/>
    <mergeCell ref="D137:D138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C118:C119"/>
    <mergeCell ref="C111:C112"/>
    <mergeCell ref="A113:A114"/>
    <mergeCell ref="B113:B114"/>
    <mergeCell ref="C113:C114"/>
    <mergeCell ref="A118:B119"/>
    <mergeCell ref="D118:D119"/>
    <mergeCell ref="A124:A125"/>
    <mergeCell ref="B124:B125"/>
    <mergeCell ref="C124:C125"/>
    <mergeCell ref="D87:D88"/>
    <mergeCell ref="D93:D94"/>
    <mergeCell ref="A95:A96"/>
    <mergeCell ref="B95:B96"/>
    <mergeCell ref="C95:C96"/>
    <mergeCell ref="C98:C99"/>
    <mergeCell ref="A100:A101"/>
    <mergeCell ref="B100:B101"/>
    <mergeCell ref="C100:C101"/>
    <mergeCell ref="A93:A94"/>
    <mergeCell ref="B93:B94"/>
    <mergeCell ref="C93:C94"/>
    <mergeCell ref="A98:B99"/>
    <mergeCell ref="A89:A90"/>
    <mergeCell ref="B89:B90"/>
    <mergeCell ref="C89:C90"/>
    <mergeCell ref="A91:A92"/>
    <mergeCell ref="B91:B92"/>
    <mergeCell ref="C91:C92"/>
    <mergeCell ref="C87:C88"/>
    <mergeCell ref="A84:A85"/>
    <mergeCell ref="B84:B85"/>
    <mergeCell ref="C84:C85"/>
    <mergeCell ref="A87:B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66:A67"/>
    <mergeCell ref="B66:B67"/>
    <mergeCell ref="C66:C67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C72:C73"/>
    <mergeCell ref="B72:B73"/>
    <mergeCell ref="A72:A73"/>
    <mergeCell ref="C53:C54"/>
    <mergeCell ref="A55:A56"/>
    <mergeCell ref="B55:B56"/>
    <mergeCell ref="C55:C56"/>
    <mergeCell ref="A62:A63"/>
    <mergeCell ref="B62:B63"/>
    <mergeCell ref="C62:C63"/>
    <mergeCell ref="A64:A65"/>
    <mergeCell ref="B64:B65"/>
    <mergeCell ref="C64:C65"/>
    <mergeCell ref="D38:D39"/>
    <mergeCell ref="C41:C42"/>
    <mergeCell ref="A43:A44"/>
    <mergeCell ref="B43:B44"/>
    <mergeCell ref="C43:C44"/>
    <mergeCell ref="A36:A37"/>
    <mergeCell ref="B36:B37"/>
    <mergeCell ref="C36:C37"/>
    <mergeCell ref="A41:B42"/>
    <mergeCell ref="A30:A33"/>
    <mergeCell ref="B30:B33"/>
    <mergeCell ref="C30:C33"/>
    <mergeCell ref="A34:A35"/>
    <mergeCell ref="B34:B35"/>
    <mergeCell ref="C34:C35"/>
    <mergeCell ref="A38:A39"/>
    <mergeCell ref="B38:B39"/>
    <mergeCell ref="C38:C39"/>
    <mergeCell ref="A28:A29"/>
    <mergeCell ref="B28:B29"/>
    <mergeCell ref="C28:C29"/>
    <mergeCell ref="D28:D29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D41:D42"/>
    <mergeCell ref="D45:D46"/>
    <mergeCell ref="R51:R52"/>
    <mergeCell ref="A57:A58"/>
    <mergeCell ref="B57:B58"/>
    <mergeCell ref="C57:C58"/>
    <mergeCell ref="A60:B61"/>
    <mergeCell ref="D60:D61"/>
    <mergeCell ref="R68:R69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60:C61"/>
    <mergeCell ref="A53:A54"/>
    <mergeCell ref="B53:B54"/>
    <mergeCell ref="D98:D99"/>
    <mergeCell ref="A108:A109"/>
    <mergeCell ref="B108:B109"/>
    <mergeCell ref="C108:C109"/>
    <mergeCell ref="A111:B112"/>
    <mergeCell ref="D111:D112"/>
    <mergeCell ref="A115:A116"/>
    <mergeCell ref="B115:B116"/>
    <mergeCell ref="C115:C116"/>
    <mergeCell ref="A106:A107"/>
    <mergeCell ref="B106:B107"/>
    <mergeCell ref="C106:C107"/>
    <mergeCell ref="A102:A103"/>
    <mergeCell ref="B102:B103"/>
    <mergeCell ref="C102:C103"/>
    <mergeCell ref="A104:A105"/>
    <mergeCell ref="B104:B105"/>
    <mergeCell ref="C104:C105"/>
    <mergeCell ref="D143:D144"/>
    <mergeCell ref="A147:A148"/>
    <mergeCell ref="B147:B148"/>
    <mergeCell ref="C147:C148"/>
    <mergeCell ref="A150:B151"/>
    <mergeCell ref="D150:D151"/>
    <mergeCell ref="R152:R153"/>
    <mergeCell ref="A158:A159"/>
    <mergeCell ref="B158:B159"/>
    <mergeCell ref="C158:C159"/>
    <mergeCell ref="A143:A144"/>
    <mergeCell ref="B143:B144"/>
    <mergeCell ref="C143:C144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A177:A178"/>
    <mergeCell ref="B177:B178"/>
    <mergeCell ref="C177:C178"/>
    <mergeCell ref="D177:D17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230:D231"/>
    <mergeCell ref="A242:A243"/>
    <mergeCell ref="B242:B243"/>
    <mergeCell ref="C242:C243"/>
    <mergeCell ref="A245:B246"/>
    <mergeCell ref="D245:D246"/>
    <mergeCell ref="R253:R254"/>
    <mergeCell ref="A267:A268"/>
    <mergeCell ref="B267:B268"/>
    <mergeCell ref="C267:C268"/>
    <mergeCell ref="C251:C252"/>
    <mergeCell ref="A257:A258"/>
    <mergeCell ref="B257:B258"/>
    <mergeCell ref="C257:C258"/>
    <mergeCell ref="B259:B260"/>
    <mergeCell ref="C259:C260"/>
    <mergeCell ref="B263:B264"/>
    <mergeCell ref="C263:C264"/>
    <mergeCell ref="A265:A266"/>
    <mergeCell ref="B265:B266"/>
    <mergeCell ref="C265:C266"/>
    <mergeCell ref="A261:A262"/>
    <mergeCell ref="B261:B262"/>
    <mergeCell ref="C261:C262"/>
    <mergeCell ref="R276:R277"/>
    <mergeCell ref="R282:R283"/>
    <mergeCell ref="A288:A289"/>
    <mergeCell ref="B288:B289"/>
    <mergeCell ref="C288:C289"/>
    <mergeCell ref="A291:B292"/>
    <mergeCell ref="D291:D292"/>
    <mergeCell ref="A351:A352"/>
    <mergeCell ref="B351:B352"/>
    <mergeCell ref="C351:C352"/>
    <mergeCell ref="A276:A277"/>
    <mergeCell ref="B276:B277"/>
    <mergeCell ref="C276:C277"/>
    <mergeCell ref="A293:A294"/>
    <mergeCell ref="B293:B294"/>
    <mergeCell ref="C293:C294"/>
    <mergeCell ref="A295:A296"/>
    <mergeCell ref="B295:B296"/>
    <mergeCell ref="C295:C296"/>
    <mergeCell ref="C291:C292"/>
    <mergeCell ref="A301:A302"/>
    <mergeCell ref="B301:B302"/>
    <mergeCell ref="C301:C302"/>
    <mergeCell ref="A303:A30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2"/>
  <sheetViews>
    <sheetView workbookViewId="0">
      <pane xSplit="3" ySplit="3" topLeftCell="D42" activePane="bottomRight" state="frozen"/>
      <selection sqref="A1:XFD1048576"/>
      <selection pane="topRight" sqref="A1:XFD1048576"/>
      <selection pane="bottomLeft" sqref="A1:XFD1048576"/>
      <selection pane="bottomRight" activeCell="C70" sqref="C70:C7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ref="J31" si="13">SUM(E31:I31)</f>
        <v>0</v>
      </c>
      <c r="K31" s="42"/>
      <c r="L31" s="43"/>
      <c r="M31" s="33">
        <f t="shared" ref="M31:M32" si="14">SUM(K31:L31)</f>
        <v>0</v>
      </c>
      <c r="N31" s="42"/>
      <c r="O31" s="43"/>
      <c r="P31" s="34">
        <f t="shared" ref="P31" si="15">SUM(N31:O31)</f>
        <v>0</v>
      </c>
      <c r="Q31" s="35">
        <f t="shared" ref="Q31" si="16">P31+M31+J31</f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14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7">F43+F45+F51+F53+F55+F57</f>
        <v>235</v>
      </c>
      <c r="G41" s="17">
        <f>G43+G45+G51+G53+G55+G57</f>
        <v>15700</v>
      </c>
      <c r="H41" s="17">
        <f t="shared" si="17"/>
        <v>0</v>
      </c>
      <c r="I41" s="17">
        <f t="shared" si="17"/>
        <v>0</v>
      </c>
      <c r="J41" s="19">
        <f t="shared" ref="J41:J58" si="18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9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0">SUM(N41:O41)</f>
        <v>0</v>
      </c>
      <c r="Q41" s="20">
        <f t="shared" ref="Q41:Q58" si="21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7"/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4">
        <f t="shared" si="18"/>
        <v>0</v>
      </c>
      <c r="K42" s="21">
        <f>K44+K46+K52+K54+K56+K58</f>
        <v>0</v>
      </c>
      <c r="L42" s="22">
        <f>L44+L46+L52+L54+L56+L58</f>
        <v>0</v>
      </c>
      <c r="M42" s="24">
        <f t="shared" si="19"/>
        <v>0</v>
      </c>
      <c r="N42" s="21">
        <f>N44+N46+N52+N54+N56+N58</f>
        <v>0</v>
      </c>
      <c r="O42" s="22">
        <f>O44+O46+O52+O54+O56+O58</f>
        <v>0</v>
      </c>
      <c r="P42" s="24">
        <f t="shared" si="20"/>
        <v>0</v>
      </c>
      <c r="Q42" s="25">
        <f t="shared" si="21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8"/>
        <v>3000</v>
      </c>
      <c r="K43" s="26">
        <v>0</v>
      </c>
      <c r="L43" s="27">
        <v>0</v>
      </c>
      <c r="M43" s="29">
        <f t="shared" si="19"/>
        <v>0</v>
      </c>
      <c r="N43" s="26">
        <v>0</v>
      </c>
      <c r="O43" s="27">
        <v>0</v>
      </c>
      <c r="P43" s="29">
        <f t="shared" si="20"/>
        <v>0</v>
      </c>
      <c r="Q43" s="30">
        <f t="shared" si="21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8"/>
        <v>0</v>
      </c>
      <c r="K44" s="42"/>
      <c r="L44" s="43"/>
      <c r="M44" s="34">
        <f t="shared" si="19"/>
        <v>0</v>
      </c>
      <c r="N44" s="42"/>
      <c r="O44" s="43"/>
      <c r="P44" s="34">
        <f t="shared" si="20"/>
        <v>0</v>
      </c>
      <c r="Q44" s="35">
        <f t="shared" si="21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22">E47+E49</f>
        <v>0</v>
      </c>
      <c r="F45" s="38">
        <v>235</v>
      </c>
      <c r="G45" s="38">
        <v>1300</v>
      </c>
      <c r="H45" s="38">
        <f t="shared" si="22"/>
        <v>0</v>
      </c>
      <c r="I45" s="38">
        <f t="shared" si="22"/>
        <v>0</v>
      </c>
      <c r="J45" s="29">
        <f t="shared" si="18"/>
        <v>1535</v>
      </c>
      <c r="K45" s="37">
        <f t="shared" si="22"/>
        <v>0</v>
      </c>
      <c r="L45" s="38">
        <f t="shared" si="22"/>
        <v>0</v>
      </c>
      <c r="M45" s="40">
        <f t="shared" si="22"/>
        <v>0</v>
      </c>
      <c r="N45" s="37">
        <f t="shared" si="22"/>
        <v>0</v>
      </c>
      <c r="O45" s="38">
        <f t="shared" si="22"/>
        <v>0</v>
      </c>
      <c r="P45" s="40">
        <f t="shared" si="22"/>
        <v>0</v>
      </c>
      <c r="Q45" s="30">
        <f t="shared" si="21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8"/>
        <v>0</v>
      </c>
      <c r="K46" s="42"/>
      <c r="L46" s="43"/>
      <c r="M46" s="34"/>
      <c r="N46" s="42"/>
      <c r="O46" s="43"/>
      <c r="P46" s="34"/>
      <c r="Q46" s="35">
        <f t="shared" si="21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8"/>
        <v>0</v>
      </c>
      <c r="K47" s="37">
        <v>0</v>
      </c>
      <c r="L47" s="38">
        <v>0</v>
      </c>
      <c r="M47" s="40">
        <f t="shared" si="19"/>
        <v>0</v>
      </c>
      <c r="N47" s="37">
        <v>0</v>
      </c>
      <c r="O47" s="38">
        <v>0</v>
      </c>
      <c r="P47" s="40">
        <f t="shared" si="20"/>
        <v>0</v>
      </c>
      <c r="Q47" s="41">
        <f t="shared" si="21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8"/>
        <v>0</v>
      </c>
      <c r="K48" s="42"/>
      <c r="L48" s="43"/>
      <c r="M48" s="34">
        <f t="shared" si="19"/>
        <v>0</v>
      </c>
      <c r="N48" s="42"/>
      <c r="O48" s="43"/>
      <c r="P48" s="34">
        <f t="shared" si="20"/>
        <v>0</v>
      </c>
      <c r="Q48" s="35">
        <f t="shared" si="21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8"/>
        <v>0</v>
      </c>
      <c r="K49" s="37">
        <v>0</v>
      </c>
      <c r="L49" s="38">
        <v>0</v>
      </c>
      <c r="M49" s="40">
        <f t="shared" si="19"/>
        <v>0</v>
      </c>
      <c r="N49" s="37">
        <v>0</v>
      </c>
      <c r="O49" s="38">
        <v>0</v>
      </c>
      <c r="P49" s="40">
        <f t="shared" si="20"/>
        <v>0</v>
      </c>
      <c r="Q49" s="41">
        <f t="shared" si="21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8"/>
        <v>0</v>
      </c>
      <c r="K50" s="42"/>
      <c r="L50" s="43"/>
      <c r="M50" s="34">
        <f t="shared" si="19"/>
        <v>0</v>
      </c>
      <c r="N50" s="42"/>
      <c r="O50" s="43"/>
      <c r="P50" s="34">
        <f t="shared" si="20"/>
        <v>0</v>
      </c>
      <c r="Q50" s="35">
        <f t="shared" si="21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8"/>
        <v>300</v>
      </c>
      <c r="K51" s="37">
        <v>0</v>
      </c>
      <c r="L51" s="38">
        <v>0</v>
      </c>
      <c r="M51" s="40">
        <f t="shared" si="19"/>
        <v>0</v>
      </c>
      <c r="N51" s="37">
        <v>0</v>
      </c>
      <c r="O51" s="38">
        <v>0</v>
      </c>
      <c r="P51" s="40">
        <f t="shared" si="20"/>
        <v>0</v>
      </c>
      <c r="Q51" s="41">
        <f t="shared" si="21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8"/>
        <v>0</v>
      </c>
      <c r="K52" s="42"/>
      <c r="L52" s="43"/>
      <c r="M52" s="34">
        <f t="shared" si="19"/>
        <v>0</v>
      </c>
      <c r="N52" s="42"/>
      <c r="O52" s="43"/>
      <c r="P52" s="34">
        <f t="shared" si="20"/>
        <v>0</v>
      </c>
      <c r="Q52" s="35">
        <f t="shared" si="21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8"/>
        <v>5000</v>
      </c>
      <c r="K53" s="37">
        <v>0</v>
      </c>
      <c r="L53" s="38">
        <v>0</v>
      </c>
      <c r="M53" s="40">
        <f t="shared" si="19"/>
        <v>0</v>
      </c>
      <c r="N53" s="37">
        <v>0</v>
      </c>
      <c r="O53" s="38">
        <v>0</v>
      </c>
      <c r="P53" s="40">
        <f t="shared" si="20"/>
        <v>0</v>
      </c>
      <c r="Q53" s="41">
        <f t="shared" si="21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8"/>
        <v>0</v>
      </c>
      <c r="K54" s="42"/>
      <c r="L54" s="43"/>
      <c r="M54" s="34">
        <f t="shared" si="19"/>
        <v>0</v>
      </c>
      <c r="N54" s="42"/>
      <c r="O54" s="43"/>
      <c r="P54" s="34">
        <f t="shared" si="20"/>
        <v>0</v>
      </c>
      <c r="Q54" s="35">
        <f t="shared" si="21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8"/>
        <v>4500</v>
      </c>
      <c r="K55" s="37">
        <v>0</v>
      </c>
      <c r="L55" s="38">
        <v>0</v>
      </c>
      <c r="M55" s="40">
        <f t="shared" si="19"/>
        <v>0</v>
      </c>
      <c r="N55" s="37">
        <v>0</v>
      </c>
      <c r="O55" s="38">
        <v>0</v>
      </c>
      <c r="P55" s="40">
        <f t="shared" si="20"/>
        <v>0</v>
      </c>
      <c r="Q55" s="41">
        <f t="shared" si="21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8"/>
        <v>0</v>
      </c>
      <c r="K56" s="42"/>
      <c r="L56" s="43"/>
      <c r="M56" s="34">
        <f t="shared" si="19"/>
        <v>0</v>
      </c>
      <c r="N56" s="42"/>
      <c r="O56" s="43"/>
      <c r="P56" s="34">
        <f t="shared" si="20"/>
        <v>0</v>
      </c>
      <c r="Q56" s="35">
        <f t="shared" si="21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8"/>
        <v>1600</v>
      </c>
      <c r="K57" s="37">
        <v>0</v>
      </c>
      <c r="L57" s="38">
        <v>0</v>
      </c>
      <c r="M57" s="40">
        <f t="shared" si="19"/>
        <v>0</v>
      </c>
      <c r="N57" s="37">
        <v>0</v>
      </c>
      <c r="O57" s="38">
        <v>0</v>
      </c>
      <c r="P57" s="40">
        <f t="shared" si="20"/>
        <v>0</v>
      </c>
      <c r="Q57" s="41">
        <f t="shared" si="21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8"/>
        <v>0</v>
      </c>
      <c r="K58" s="51"/>
      <c r="L58" s="45"/>
      <c r="M58" s="24">
        <f t="shared" si="19"/>
        <v>0</v>
      </c>
      <c r="N58" s="51"/>
      <c r="O58" s="45"/>
      <c r="P58" s="24">
        <f t="shared" si="20"/>
        <v>0</v>
      </c>
      <c r="Q58" s="25">
        <f t="shared" si="21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3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4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5">SUM(N60:O60)</f>
        <v>0</v>
      </c>
      <c r="Q60" s="20">
        <f t="shared" ref="Q60:Q85" si="26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7">E63+E65+E69+E67+E71+E73+E75+E77+E79+E81+E83+E85</f>
        <v>0</v>
      </c>
      <c r="F61" s="22">
        <f t="shared" si="27"/>
        <v>0</v>
      </c>
      <c r="G61" s="22">
        <f t="shared" si="27"/>
        <v>0</v>
      </c>
      <c r="H61" s="22">
        <f t="shared" si="27"/>
        <v>0</v>
      </c>
      <c r="I61" s="22">
        <f t="shared" si="27"/>
        <v>0</v>
      </c>
      <c r="J61" s="24">
        <f t="shared" si="23"/>
        <v>0</v>
      </c>
      <c r="K61" s="22">
        <f t="shared" ref="K61:L61" si="28">K63+K65+K69+K67+K71+K73+K75+K77+K79+K81+K83+K85</f>
        <v>0</v>
      </c>
      <c r="L61" s="22">
        <f t="shared" si="28"/>
        <v>0</v>
      </c>
      <c r="M61" s="24">
        <f t="shared" si="24"/>
        <v>0</v>
      </c>
      <c r="N61" s="22">
        <f t="shared" ref="N61:O61" si="29">N63+N65+N69+N67+N71+N73+N75+N77+N79+N81+N83+N85</f>
        <v>0</v>
      </c>
      <c r="O61" s="22">
        <f t="shared" si="29"/>
        <v>0</v>
      </c>
      <c r="P61" s="24">
        <f t="shared" si="25"/>
        <v>0</v>
      </c>
      <c r="Q61" s="25">
        <f t="shared" si="26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5"/>
        <v>0</v>
      </c>
      <c r="Q62" s="30">
        <f t="shared" si="26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23"/>
        <v>0</v>
      </c>
      <c r="K63" s="55"/>
      <c r="L63" s="43"/>
      <c r="M63" s="34">
        <f t="shared" si="24"/>
        <v>0</v>
      </c>
      <c r="N63" s="55"/>
      <c r="O63" s="43"/>
      <c r="P63" s="34">
        <f t="shared" si="25"/>
        <v>0</v>
      </c>
      <c r="Q63" s="35">
        <f t="shared" si="26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5"/>
        <v>0</v>
      </c>
      <c r="Q64" s="41">
        <f t="shared" si="26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23"/>
        <v>0</v>
      </c>
      <c r="K65" s="55"/>
      <c r="L65" s="43"/>
      <c r="M65" s="34">
        <f t="shared" si="24"/>
        <v>0</v>
      </c>
      <c r="N65" s="55"/>
      <c r="O65" s="43"/>
      <c r="P65" s="34">
        <f t="shared" si="25"/>
        <v>0</v>
      </c>
      <c r="Q65" s="35">
        <f t="shared" si="26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5"/>
        <v>0</v>
      </c>
      <c r="Q66" s="41">
        <f t="shared" si="26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23"/>
        <v>0</v>
      </c>
      <c r="K67" s="55"/>
      <c r="L67" s="43"/>
      <c r="M67" s="34">
        <f t="shared" si="24"/>
        <v>0</v>
      </c>
      <c r="N67" s="55"/>
      <c r="O67" s="43"/>
      <c r="P67" s="34">
        <f t="shared" si="25"/>
        <v>0</v>
      </c>
      <c r="Q67" s="35">
        <f t="shared" si="26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5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5"/>
        <v>0</v>
      </c>
      <c r="Q69" s="35">
        <f t="shared" si="26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5"/>
        <v>0</v>
      </c>
      <c r="Q70" s="41">
        <f t="shared" si="26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23"/>
        <v>0</v>
      </c>
      <c r="K71" s="55"/>
      <c r="L71" s="43"/>
      <c r="M71" s="34">
        <f t="shared" si="24"/>
        <v>0</v>
      </c>
      <c r="N71" s="55"/>
      <c r="O71" s="43"/>
      <c r="P71" s="34">
        <f t="shared" si="25"/>
        <v>0</v>
      </c>
      <c r="Q71" s="35">
        <f t="shared" si="26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5"/>
        <v>0</v>
      </c>
      <c r="Q72" s="41">
        <f t="shared" si="26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23"/>
        <v>0</v>
      </c>
      <c r="K73" s="55"/>
      <c r="L73" s="43"/>
      <c r="M73" s="34">
        <f t="shared" si="24"/>
        <v>0</v>
      </c>
      <c r="N73" s="55"/>
      <c r="O73" s="43"/>
      <c r="P73" s="34">
        <f t="shared" si="25"/>
        <v>0</v>
      </c>
      <c r="Q73" s="35">
        <f t="shared" si="26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5"/>
        <v>0</v>
      </c>
      <c r="Q74" s="41">
        <f t="shared" si="26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23"/>
        <v>0</v>
      </c>
      <c r="K75" s="55"/>
      <c r="L75" s="43"/>
      <c r="M75" s="34">
        <f t="shared" si="24"/>
        <v>0</v>
      </c>
      <c r="N75" s="55"/>
      <c r="O75" s="43"/>
      <c r="P75" s="34">
        <f t="shared" si="25"/>
        <v>0</v>
      </c>
      <c r="Q75" s="35">
        <f t="shared" si="26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5"/>
        <v>0</v>
      </c>
      <c r="Q76" s="41">
        <f t="shared" si="26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23"/>
        <v>0</v>
      </c>
      <c r="K77" s="55"/>
      <c r="L77" s="43"/>
      <c r="M77" s="34">
        <f t="shared" si="24"/>
        <v>0</v>
      </c>
      <c r="N77" s="55"/>
      <c r="O77" s="43"/>
      <c r="P77" s="34">
        <f t="shared" si="25"/>
        <v>0</v>
      </c>
      <c r="Q77" s="35">
        <f t="shared" si="26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5"/>
        <v>0</v>
      </c>
      <c r="Q78" s="41">
        <f t="shared" si="26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23"/>
        <v>0</v>
      </c>
      <c r="K79" s="55"/>
      <c r="L79" s="43"/>
      <c r="M79" s="34">
        <f t="shared" si="24"/>
        <v>0</v>
      </c>
      <c r="N79" s="55"/>
      <c r="O79" s="43"/>
      <c r="P79" s="34">
        <f t="shared" si="25"/>
        <v>0</v>
      </c>
      <c r="Q79" s="35">
        <f t="shared" si="26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5"/>
        <v>0</v>
      </c>
      <c r="Q80" s="41">
        <f t="shared" si="26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23"/>
        <v>0</v>
      </c>
      <c r="K81" s="55"/>
      <c r="L81" s="43"/>
      <c r="M81" s="34">
        <f t="shared" si="24"/>
        <v>0</v>
      </c>
      <c r="N81" s="55"/>
      <c r="O81" s="43"/>
      <c r="P81" s="34">
        <f t="shared" si="25"/>
        <v>0</v>
      </c>
      <c r="Q81" s="35">
        <f t="shared" si="26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5"/>
        <v>0</v>
      </c>
      <c r="Q82" s="41">
        <f t="shared" si="26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23"/>
        <v>0</v>
      </c>
      <c r="K83" s="55"/>
      <c r="L83" s="43"/>
      <c r="M83" s="34">
        <f t="shared" si="24"/>
        <v>0</v>
      </c>
      <c r="N83" s="55"/>
      <c r="O83" s="43"/>
      <c r="P83" s="34">
        <f t="shared" si="25"/>
        <v>0</v>
      </c>
      <c r="Q83" s="35">
        <f t="shared" si="26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3"/>
        <v>0</v>
      </c>
      <c r="K84" s="44"/>
      <c r="L84" s="38">
        <v>0</v>
      </c>
      <c r="M84" s="40">
        <f t="shared" si="24"/>
        <v>0</v>
      </c>
      <c r="N84" s="44">
        <v>0</v>
      </c>
      <c r="O84" s="38">
        <v>0</v>
      </c>
      <c r="P84" s="40">
        <f t="shared" si="25"/>
        <v>0</v>
      </c>
      <c r="Q84" s="41">
        <f t="shared" si="26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23"/>
        <v>0</v>
      </c>
      <c r="K85" s="56"/>
      <c r="L85" s="45"/>
      <c r="M85" s="24">
        <f t="shared" si="24"/>
        <v>0</v>
      </c>
      <c r="N85" s="56"/>
      <c r="O85" s="45"/>
      <c r="P85" s="24">
        <f t="shared" si="25"/>
        <v>0</v>
      </c>
      <c r="Q85" s="25">
        <f t="shared" si="26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30">F89+F91+F93+F95</f>
        <v>3066</v>
      </c>
      <c r="G87" s="16">
        <f t="shared" si="30"/>
        <v>11603</v>
      </c>
      <c r="H87" s="16">
        <f t="shared" si="30"/>
        <v>8</v>
      </c>
      <c r="I87" s="16">
        <f>I89+I91+I93+I95</f>
        <v>0</v>
      </c>
      <c r="J87" s="19">
        <f t="shared" ref="J87:J96" si="31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2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3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4">E90+D92+E94+E96</f>
        <v>0</v>
      </c>
      <c r="F88" s="22">
        <f t="shared" si="34"/>
        <v>0</v>
      </c>
      <c r="G88" s="22">
        <f t="shared" si="34"/>
        <v>0</v>
      </c>
      <c r="H88" s="22">
        <f t="shared" si="34"/>
        <v>0</v>
      </c>
      <c r="I88" s="22">
        <f t="shared" si="34"/>
        <v>0</v>
      </c>
      <c r="J88" s="24">
        <f t="shared" si="31"/>
        <v>0</v>
      </c>
      <c r="K88" s="53">
        <f>K90+J92+K94+K96</f>
        <v>0</v>
      </c>
      <c r="L88" s="22">
        <f>L90+K92+L94+L96</f>
        <v>0</v>
      </c>
      <c r="M88" s="24">
        <f t="shared" si="32"/>
        <v>0</v>
      </c>
      <c r="N88" s="53">
        <f>N90+M92+N94+N96</f>
        <v>0</v>
      </c>
      <c r="O88" s="22">
        <f>O90+N92+O94+O96</f>
        <v>0</v>
      </c>
      <c r="P88" s="24">
        <f t="shared" si="33"/>
        <v>0</v>
      </c>
      <c r="Q88" s="25">
        <f t="shared" ref="Q88:Q96" si="35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31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3"/>
        <v>0</v>
      </c>
      <c r="Q89" s="41">
        <f t="shared" si="35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31"/>
        <v>0</v>
      </c>
      <c r="K90" s="55"/>
      <c r="L90" s="43"/>
      <c r="M90" s="34">
        <f t="shared" si="32"/>
        <v>0</v>
      </c>
      <c r="N90" s="55"/>
      <c r="O90" s="43"/>
      <c r="P90" s="34">
        <f t="shared" si="33"/>
        <v>0</v>
      </c>
      <c r="Q90" s="35">
        <f t="shared" si="35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0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0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32"/>
        <v>0</v>
      </c>
      <c r="N92" s="55"/>
      <c r="O92" s="43"/>
      <c r="P92" s="34">
        <f t="shared" ref="P92" si="36">SUM(N92:O92)</f>
        <v>0</v>
      </c>
      <c r="Q92" s="35">
        <f t="shared" si="35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2"/>
        <v>0</v>
      </c>
      <c r="N93" s="44">
        <v>0</v>
      </c>
      <c r="O93" s="38">
        <v>0</v>
      </c>
      <c r="P93" s="40">
        <f t="shared" si="33"/>
        <v>0</v>
      </c>
      <c r="Q93" s="41">
        <f t="shared" si="35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31"/>
        <v>0</v>
      </c>
      <c r="K94" s="57"/>
      <c r="L94" s="32"/>
      <c r="M94" s="34">
        <f t="shared" si="32"/>
        <v>0</v>
      </c>
      <c r="N94" s="55"/>
      <c r="O94" s="43"/>
      <c r="P94" s="34">
        <f t="shared" si="33"/>
        <v>0</v>
      </c>
      <c r="Q94" s="35">
        <f t="shared" si="35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31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3"/>
        <v>0</v>
      </c>
      <c r="Q95" s="41">
        <f t="shared" si="35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31"/>
        <v>0</v>
      </c>
      <c r="K96" s="56"/>
      <c r="L96" s="45"/>
      <c r="M96" s="24">
        <f t="shared" si="32"/>
        <v>0</v>
      </c>
      <c r="N96" s="56"/>
      <c r="O96" s="45"/>
      <c r="P96" s="24">
        <f t="shared" si="33"/>
        <v>0</v>
      </c>
      <c r="Q96" s="25">
        <f t="shared" si="35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7">E100+E102+E104+E106+E108</f>
        <v>88870</v>
      </c>
      <c r="F98" s="17">
        <f t="shared" si="37"/>
        <v>31083</v>
      </c>
      <c r="G98" s="17">
        <f t="shared" si="37"/>
        <v>32329</v>
      </c>
      <c r="H98" s="17">
        <f t="shared" si="37"/>
        <v>526</v>
      </c>
      <c r="I98" s="17">
        <f t="shared" si="37"/>
        <v>0</v>
      </c>
      <c r="J98" s="19">
        <f t="shared" ref="J98:J109" si="38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9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40">SUM(N98:O98)</f>
        <v>0</v>
      </c>
      <c r="Q98" s="20">
        <f t="shared" ref="Q98:Q109" si="41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7"/>
        <v>0</v>
      </c>
      <c r="F99" s="22">
        <f t="shared" si="37"/>
        <v>0</v>
      </c>
      <c r="G99" s="22">
        <f t="shared" si="37"/>
        <v>0</v>
      </c>
      <c r="H99" s="22">
        <f t="shared" si="37"/>
        <v>0</v>
      </c>
      <c r="I99" s="22">
        <f t="shared" si="37"/>
        <v>0</v>
      </c>
      <c r="J99" s="24">
        <f t="shared" si="38"/>
        <v>0</v>
      </c>
      <c r="K99" s="53">
        <f>K101+K103+K105+K107+K109</f>
        <v>0</v>
      </c>
      <c r="L99" s="22">
        <f>L101+L103+L105+L107+L109</f>
        <v>0</v>
      </c>
      <c r="M99" s="24">
        <f t="shared" si="39"/>
        <v>0</v>
      </c>
      <c r="N99" s="53">
        <f>N101+N103+N105+N107+N109</f>
        <v>0</v>
      </c>
      <c r="O99" s="22">
        <f>O101+O103+O105+O107+O109</f>
        <v>0</v>
      </c>
      <c r="P99" s="24">
        <f t="shared" si="40"/>
        <v>0</v>
      </c>
      <c r="Q99" s="25">
        <f t="shared" si="41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8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40"/>
        <v>0</v>
      </c>
      <c r="Q100" s="30">
        <f t="shared" si="41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8"/>
        <v>0</v>
      </c>
      <c r="K101" s="55"/>
      <c r="L101" s="43"/>
      <c r="M101" s="34">
        <f t="shared" si="39"/>
        <v>0</v>
      </c>
      <c r="N101" s="55"/>
      <c r="O101" s="43"/>
      <c r="P101" s="34">
        <f t="shared" si="40"/>
        <v>0</v>
      </c>
      <c r="Q101" s="35">
        <f t="shared" si="41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8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40"/>
        <v>0</v>
      </c>
      <c r="Q102" s="41">
        <f t="shared" si="41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8"/>
        <v>0</v>
      </c>
      <c r="K103" s="55"/>
      <c r="L103" s="43"/>
      <c r="M103" s="34">
        <f t="shared" si="39"/>
        <v>0</v>
      </c>
      <c r="N103" s="55"/>
      <c r="O103" s="43"/>
      <c r="P103" s="34">
        <f t="shared" si="40"/>
        <v>0</v>
      </c>
      <c r="Q103" s="35">
        <f t="shared" si="41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8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40"/>
        <v>0</v>
      </c>
      <c r="Q104" s="41">
        <f t="shared" si="41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8"/>
        <v>0</v>
      </c>
      <c r="K105" s="55"/>
      <c r="L105" s="43"/>
      <c r="M105" s="34">
        <f t="shared" si="39"/>
        <v>0</v>
      </c>
      <c r="N105" s="55"/>
      <c r="O105" s="43"/>
      <c r="P105" s="34">
        <f t="shared" si="40"/>
        <v>0</v>
      </c>
      <c r="Q105" s="35">
        <f t="shared" si="41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8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40"/>
        <v>0</v>
      </c>
      <c r="Q106" s="41">
        <f t="shared" si="41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8"/>
        <v>0</v>
      </c>
      <c r="K107" s="55"/>
      <c r="L107" s="43"/>
      <c r="M107" s="34">
        <f t="shared" si="39"/>
        <v>0</v>
      </c>
      <c r="N107" s="55"/>
      <c r="O107" s="43"/>
      <c r="P107" s="34">
        <f t="shared" si="40"/>
        <v>0</v>
      </c>
      <c r="Q107" s="35">
        <f t="shared" si="41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8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40"/>
        <v>0</v>
      </c>
      <c r="Q108" s="41">
        <f t="shared" si="41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8"/>
        <v>0</v>
      </c>
      <c r="K109" s="56"/>
      <c r="L109" s="45"/>
      <c r="M109" s="24">
        <f t="shared" si="39"/>
        <v>0</v>
      </c>
      <c r="N109" s="55"/>
      <c r="O109" s="43"/>
      <c r="P109" s="34">
        <f t="shared" si="40"/>
        <v>0</v>
      </c>
      <c r="Q109" s="35">
        <f t="shared" si="41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I112" si="42">F113+F115</f>
        <v>0</v>
      </c>
      <c r="G111" s="17">
        <f t="shared" si="42"/>
        <v>188705</v>
      </c>
      <c r="H111" s="17">
        <f t="shared" si="42"/>
        <v>0</v>
      </c>
      <c r="I111" s="17">
        <f t="shared" si="42"/>
        <v>0</v>
      </c>
      <c r="J111" s="19">
        <f t="shared" ref="J111:J116" si="43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4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5">SUM(N111:O111)</f>
        <v>0</v>
      </c>
      <c r="Q111" s="20">
        <f t="shared" ref="Q111:Q116" si="46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42"/>
        <v>0</v>
      </c>
      <c r="F112" s="22">
        <f t="shared" si="42"/>
        <v>0</v>
      </c>
      <c r="G112" s="22">
        <f t="shared" si="42"/>
        <v>0</v>
      </c>
      <c r="H112" s="22">
        <f t="shared" si="42"/>
        <v>0</v>
      </c>
      <c r="I112" s="22">
        <f t="shared" si="42"/>
        <v>0</v>
      </c>
      <c r="J112" s="24">
        <f t="shared" si="43"/>
        <v>0</v>
      </c>
      <c r="K112" s="21">
        <f>K114+K116</f>
        <v>0</v>
      </c>
      <c r="L112" s="22">
        <f>L114+L116</f>
        <v>0</v>
      </c>
      <c r="M112" s="24">
        <f t="shared" si="44"/>
        <v>0</v>
      </c>
      <c r="N112" s="53">
        <f>N114+N116</f>
        <v>0</v>
      </c>
      <c r="O112" s="22">
        <f>O114+O116</f>
        <v>0</v>
      </c>
      <c r="P112" s="24">
        <f t="shared" si="45"/>
        <v>0</v>
      </c>
      <c r="Q112" s="25">
        <f t="shared" si="46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5"/>
        <v>0</v>
      </c>
      <c r="Q113" s="30">
        <f t="shared" si="46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43"/>
        <v>0</v>
      </c>
      <c r="K114" s="42"/>
      <c r="L114" s="43"/>
      <c r="M114" s="34">
        <f t="shared" si="44"/>
        <v>0</v>
      </c>
      <c r="N114" s="55"/>
      <c r="O114" s="43"/>
      <c r="P114" s="34">
        <f t="shared" si="45"/>
        <v>0</v>
      </c>
      <c r="Q114" s="35">
        <f t="shared" si="46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5"/>
        <v>0</v>
      </c>
      <c r="Q115" s="41">
        <f t="shared" si="46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43"/>
        <v>0</v>
      </c>
      <c r="K116" s="51"/>
      <c r="L116" s="45"/>
      <c r="M116" s="24">
        <f t="shared" si="44"/>
        <v>0</v>
      </c>
      <c r="N116" s="56"/>
      <c r="O116" s="45"/>
      <c r="P116" s="24">
        <f t="shared" si="45"/>
        <v>0</v>
      </c>
      <c r="Q116" s="25">
        <f t="shared" si="46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7">E120+E122+E124+E126+E128+E130+E132+E134</f>
        <v>0</v>
      </c>
      <c r="F118" s="17">
        <f t="shared" si="47"/>
        <v>0</v>
      </c>
      <c r="G118" s="17">
        <f t="shared" si="47"/>
        <v>191000</v>
      </c>
      <c r="H118" s="17">
        <f t="shared" si="47"/>
        <v>0</v>
      </c>
      <c r="I118" s="17">
        <f t="shared" si="47"/>
        <v>2200</v>
      </c>
      <c r="J118" s="19">
        <f t="shared" ref="J118:J135" si="48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9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50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7"/>
        <v>0</v>
      </c>
      <c r="F119" s="22">
        <f t="shared" si="47"/>
        <v>0</v>
      </c>
      <c r="G119" s="22">
        <f t="shared" si="47"/>
        <v>0</v>
      </c>
      <c r="H119" s="22">
        <f t="shared" si="47"/>
        <v>0</v>
      </c>
      <c r="I119" s="22">
        <f t="shared" si="47"/>
        <v>0</v>
      </c>
      <c r="J119" s="24">
        <f t="shared" si="48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9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50"/>
        <v>0</v>
      </c>
      <c r="Q119" s="25">
        <f t="shared" ref="Q119:Q135" si="51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8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50"/>
        <v>0</v>
      </c>
      <c r="Q120" s="20">
        <f t="shared" si="51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8"/>
        <v>0</v>
      </c>
      <c r="K121" s="42"/>
      <c r="L121" s="43"/>
      <c r="M121" s="34">
        <f t="shared" si="49"/>
        <v>0</v>
      </c>
      <c r="N121" s="55"/>
      <c r="O121" s="43"/>
      <c r="P121" s="34">
        <f t="shared" si="50"/>
        <v>0</v>
      </c>
      <c r="Q121" s="35">
        <f t="shared" si="51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8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50"/>
        <v>0</v>
      </c>
      <c r="Q122" s="41">
        <f t="shared" si="51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8"/>
        <v>0</v>
      </c>
      <c r="K123" s="42"/>
      <c r="L123" s="43"/>
      <c r="M123" s="34">
        <f t="shared" si="49"/>
        <v>0</v>
      </c>
      <c r="N123" s="55"/>
      <c r="O123" s="43"/>
      <c r="P123" s="34">
        <f t="shared" si="50"/>
        <v>0</v>
      </c>
      <c r="Q123" s="35">
        <f t="shared" si="51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8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50"/>
        <v>0</v>
      </c>
      <c r="Q124" s="41">
        <f t="shared" si="51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8"/>
        <v>0</v>
      </c>
      <c r="K125" s="42"/>
      <c r="L125" s="43"/>
      <c r="M125" s="34">
        <f t="shared" si="49"/>
        <v>0</v>
      </c>
      <c r="N125" s="55"/>
      <c r="O125" s="43"/>
      <c r="P125" s="34">
        <f t="shared" si="50"/>
        <v>0</v>
      </c>
      <c r="Q125" s="35">
        <f t="shared" si="51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8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50"/>
        <v>0</v>
      </c>
      <c r="Q126" s="41">
        <f t="shared" si="51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8"/>
        <v>0</v>
      </c>
      <c r="K127" s="42"/>
      <c r="L127" s="43"/>
      <c r="M127" s="34">
        <f t="shared" si="49"/>
        <v>0</v>
      </c>
      <c r="N127" s="55"/>
      <c r="O127" s="43"/>
      <c r="P127" s="34">
        <f t="shared" si="50"/>
        <v>0</v>
      </c>
      <c r="Q127" s="35">
        <f t="shared" si="51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8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50"/>
        <v>17160</v>
      </c>
      <c r="Q128" s="41">
        <f t="shared" si="51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8"/>
        <v>0</v>
      </c>
      <c r="K129" s="42"/>
      <c r="L129" s="43"/>
      <c r="M129" s="34">
        <f t="shared" si="49"/>
        <v>0</v>
      </c>
      <c r="N129" s="55"/>
      <c r="O129" s="43"/>
      <c r="P129" s="34">
        <f t="shared" si="50"/>
        <v>0</v>
      </c>
      <c r="Q129" s="35">
        <f t="shared" si="51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8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50"/>
        <v>0</v>
      </c>
      <c r="Q130" s="41">
        <f t="shared" si="51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8"/>
        <v>0</v>
      </c>
      <c r="K131" s="92"/>
      <c r="L131" s="43"/>
      <c r="M131" s="34">
        <f t="shared" si="49"/>
        <v>0</v>
      </c>
      <c r="N131" s="55"/>
      <c r="O131" s="43"/>
      <c r="P131" s="34">
        <f t="shared" si="50"/>
        <v>0</v>
      </c>
      <c r="Q131" s="35">
        <f t="shared" si="51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51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51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8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50"/>
        <v>0</v>
      </c>
      <c r="Q134" s="30">
        <f t="shared" si="51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8"/>
        <v>0</v>
      </c>
      <c r="K135" s="51"/>
      <c r="L135" s="45"/>
      <c r="M135" s="24">
        <f>SUM(K135:L135)</f>
        <v>0</v>
      </c>
      <c r="N135" s="56"/>
      <c r="O135" s="45"/>
      <c r="P135" s="24">
        <f t="shared" si="50"/>
        <v>0</v>
      </c>
      <c r="Q135" s="25">
        <f t="shared" si="51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52">E139+E141+E143+E145+E147</f>
        <v>200371</v>
      </c>
      <c r="F137" s="17">
        <f t="shared" si="52"/>
        <v>68892</v>
      </c>
      <c r="G137" s="17">
        <f t="shared" si="52"/>
        <v>57226</v>
      </c>
      <c r="H137" s="17">
        <f t="shared" si="52"/>
        <v>3080</v>
      </c>
      <c r="I137" s="17">
        <f t="shared" si="52"/>
        <v>0</v>
      </c>
      <c r="J137" s="18">
        <f t="shared" ref="J137:J148" si="53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4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5">SUM(N137:O137)</f>
        <v>0</v>
      </c>
      <c r="Q137" s="20">
        <f t="shared" ref="Q137:Q148" si="56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52"/>
        <v>0</v>
      </c>
      <c r="F138" s="22">
        <f t="shared" si="52"/>
        <v>0</v>
      </c>
      <c r="G138" s="22">
        <f t="shared" si="52"/>
        <v>0</v>
      </c>
      <c r="H138" s="22">
        <f t="shared" si="52"/>
        <v>0</v>
      </c>
      <c r="I138" s="22">
        <f t="shared" si="52"/>
        <v>0</v>
      </c>
      <c r="J138" s="23">
        <f t="shared" si="53"/>
        <v>0</v>
      </c>
      <c r="K138" s="21">
        <f>K140+K142+K144+K146+K148</f>
        <v>0</v>
      </c>
      <c r="L138" s="22">
        <f>L140+L142+L144+L146+L148</f>
        <v>0</v>
      </c>
      <c r="M138" s="24">
        <f t="shared" si="54"/>
        <v>0</v>
      </c>
      <c r="N138" s="53">
        <f>N140+N142+N144+N146+N148</f>
        <v>0</v>
      </c>
      <c r="O138" s="53">
        <f>O140+O142+O144+O146+O148</f>
        <v>0</v>
      </c>
      <c r="P138" s="24">
        <f t="shared" si="55"/>
        <v>0</v>
      </c>
      <c r="Q138" s="25">
        <f t="shared" si="56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53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5"/>
        <v>0</v>
      </c>
      <c r="Q139" s="30">
        <f t="shared" si="56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53"/>
        <v>0</v>
      </c>
      <c r="K140" s="92"/>
      <c r="L140" s="43"/>
      <c r="M140" s="34">
        <f t="shared" si="54"/>
        <v>0</v>
      </c>
      <c r="N140" s="55"/>
      <c r="O140" s="43"/>
      <c r="P140" s="34">
        <f t="shared" si="55"/>
        <v>0</v>
      </c>
      <c r="Q140" s="35">
        <f t="shared" si="56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3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6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6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3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5"/>
        <v>0</v>
      </c>
      <c r="Q145" s="41">
        <f t="shared" si="56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53"/>
        <v>0</v>
      </c>
      <c r="K146" s="42"/>
      <c r="L146" s="43"/>
      <c r="M146" s="34">
        <f t="shared" si="54"/>
        <v>0</v>
      </c>
      <c r="N146" s="55"/>
      <c r="O146" s="55"/>
      <c r="P146" s="34">
        <f t="shared" si="55"/>
        <v>0</v>
      </c>
      <c r="Q146" s="35">
        <f t="shared" si="56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3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5"/>
        <v>0</v>
      </c>
      <c r="Q147" s="41">
        <f t="shared" si="56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53"/>
        <v>0</v>
      </c>
      <c r="K148" s="51"/>
      <c r="L148" s="45"/>
      <c r="M148" s="24">
        <f t="shared" si="54"/>
        <v>0</v>
      </c>
      <c r="N148" s="56"/>
      <c r="O148" s="56"/>
      <c r="P148" s="24">
        <f t="shared" si="55"/>
        <v>0</v>
      </c>
      <c r="Q148" s="25">
        <f t="shared" si="56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7">E152+E154+E156+E158</f>
        <v>0</v>
      </c>
      <c r="F150" s="17">
        <f t="shared" si="57"/>
        <v>0</v>
      </c>
      <c r="G150" s="17">
        <f t="shared" si="57"/>
        <v>0</v>
      </c>
      <c r="H150" s="17">
        <f t="shared" si="57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8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9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7"/>
        <v>0</v>
      </c>
      <c r="F151" s="22">
        <f t="shared" si="57"/>
        <v>0</v>
      </c>
      <c r="G151" s="22">
        <f t="shared" si="57"/>
        <v>0</v>
      </c>
      <c r="H151" s="22">
        <f t="shared" si="57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8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60">SUM(E152:I152)</f>
        <v>162955</v>
      </c>
      <c r="K152" s="52">
        <v>0</v>
      </c>
      <c r="L152" s="17">
        <v>0</v>
      </c>
      <c r="M152" s="19">
        <f t="shared" si="58"/>
        <v>0</v>
      </c>
      <c r="N152" s="52">
        <v>0</v>
      </c>
      <c r="O152" s="17">
        <v>0</v>
      </c>
      <c r="P152" s="19">
        <f t="shared" si="59"/>
        <v>0</v>
      </c>
      <c r="Q152" s="20">
        <f t="shared" ref="Q152:Q159" si="61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60"/>
        <v>0</v>
      </c>
      <c r="K153" s="55"/>
      <c r="L153" s="43"/>
      <c r="M153" s="34">
        <f t="shared" si="58"/>
        <v>0</v>
      </c>
      <c r="N153" s="55"/>
      <c r="O153" s="43"/>
      <c r="P153" s="34">
        <f t="shared" si="59"/>
        <v>0</v>
      </c>
      <c r="Q153" s="35">
        <f t="shared" si="61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60"/>
        <v>2300</v>
      </c>
      <c r="K154" s="44">
        <v>0</v>
      </c>
      <c r="L154" s="38">
        <v>0</v>
      </c>
      <c r="M154" s="40">
        <f t="shared" si="58"/>
        <v>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60"/>
        <v>0</v>
      </c>
      <c r="K155" s="55"/>
      <c r="L155" s="43"/>
      <c r="M155" s="34">
        <f t="shared" si="58"/>
        <v>0</v>
      </c>
      <c r="N155" s="55"/>
      <c r="O155" s="43"/>
      <c r="P155" s="34">
        <f t="shared" si="59"/>
        <v>0</v>
      </c>
      <c r="Q155" s="35">
        <f t="shared" si="61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8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8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60"/>
        <v>0</v>
      </c>
      <c r="K158" s="54">
        <v>0</v>
      </c>
      <c r="L158" s="27">
        <v>0</v>
      </c>
      <c r="M158" s="29">
        <f t="shared" si="58"/>
        <v>0</v>
      </c>
      <c r="N158" s="54">
        <v>0</v>
      </c>
      <c r="O158" s="27">
        <v>0</v>
      </c>
      <c r="P158" s="29">
        <f t="shared" si="59"/>
        <v>0</v>
      </c>
      <c r="Q158" s="30">
        <f t="shared" si="61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60"/>
        <v>0</v>
      </c>
      <c r="K159" s="56"/>
      <c r="L159" s="45"/>
      <c r="M159" s="24">
        <f t="shared" si="58"/>
        <v>0</v>
      </c>
      <c r="N159" s="56"/>
      <c r="O159" s="45"/>
      <c r="P159" s="24">
        <f t="shared" si="59"/>
        <v>0</v>
      </c>
      <c r="Q159" s="25">
        <f t="shared" si="61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2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62"/>
        <v>0</v>
      </c>
      <c r="I161" s="17">
        <f t="shared" si="62"/>
        <v>0</v>
      </c>
      <c r="J161" s="19">
        <f t="shared" ref="J161" si="63">SUM(E161:I161)</f>
        <v>115803</v>
      </c>
      <c r="K161" s="52">
        <f t="shared" ref="K161:L162" si="64">K163+K165+K167+K169+K171+K173+K175+K177+K179+K181+K183+K185+K187+K189+K191+K193</f>
        <v>0</v>
      </c>
      <c r="L161" s="17">
        <f t="shared" si="64"/>
        <v>0</v>
      </c>
      <c r="M161" s="19">
        <f t="shared" ref="M161:M194" si="65">SUM(K161:L161)</f>
        <v>0</v>
      </c>
      <c r="N161" s="52">
        <f t="shared" ref="N161:O162" si="66">N163+N165+N167+N169+N171+N173+N175+N177+N179+N181+N183+N185+N187+N189+N191+N193</f>
        <v>0</v>
      </c>
      <c r="O161" s="17">
        <f t="shared" si="66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7">E164+E166+E168+E170+E172+E174+E176+E178+E180+E182+E184+E186+E188+E190+E192+E194</f>
        <v>0</v>
      </c>
      <c r="F162" s="22">
        <f t="shared" si="67"/>
        <v>0</v>
      </c>
      <c r="G162" s="22">
        <f t="shared" si="67"/>
        <v>0</v>
      </c>
      <c r="H162" s="22">
        <f t="shared" si="67"/>
        <v>0</v>
      </c>
      <c r="I162" s="22">
        <f t="shared" si="67"/>
        <v>0</v>
      </c>
      <c r="J162" s="24">
        <f>SUM(E162:I162)</f>
        <v>0</v>
      </c>
      <c r="K162" s="53">
        <f t="shared" si="64"/>
        <v>0</v>
      </c>
      <c r="L162" s="22">
        <f t="shared" si="64"/>
        <v>0</v>
      </c>
      <c r="M162" s="24">
        <f t="shared" si="65"/>
        <v>0</v>
      </c>
      <c r="N162" s="53">
        <f t="shared" si="66"/>
        <v>0</v>
      </c>
      <c r="O162" s="22">
        <f t="shared" si="66"/>
        <v>0</v>
      </c>
      <c r="P162" s="24">
        <f t="shared" ref="P162:P180" si="68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9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8"/>
        <v>0</v>
      </c>
      <c r="Q163" s="30">
        <f t="shared" ref="Q163:Q194" si="70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9"/>
        <v>0</v>
      </c>
      <c r="K164" s="42"/>
      <c r="L164" s="43"/>
      <c r="M164" s="34">
        <f t="shared" si="65"/>
        <v>0</v>
      </c>
      <c r="N164" s="55"/>
      <c r="O164" s="43"/>
      <c r="P164" s="34">
        <f t="shared" si="68"/>
        <v>0</v>
      </c>
      <c r="Q164" s="35">
        <f t="shared" si="70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9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8"/>
        <v>0</v>
      </c>
      <c r="Q165" s="41">
        <f t="shared" si="70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9"/>
        <v>0</v>
      </c>
      <c r="K166" s="55"/>
      <c r="L166" s="43"/>
      <c r="M166" s="34">
        <f t="shared" si="65"/>
        <v>0</v>
      </c>
      <c r="N166" s="55"/>
      <c r="O166" s="43"/>
      <c r="P166" s="34">
        <f t="shared" si="68"/>
        <v>0</v>
      </c>
      <c r="Q166" s="35">
        <f t="shared" si="70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9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8"/>
        <v>0</v>
      </c>
      <c r="Q167" s="41">
        <f t="shared" si="70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9"/>
        <v>0</v>
      </c>
      <c r="K168" s="55"/>
      <c r="L168" s="43"/>
      <c r="M168" s="34">
        <f t="shared" si="65"/>
        <v>0</v>
      </c>
      <c r="N168" s="55"/>
      <c r="O168" s="43"/>
      <c r="P168" s="34">
        <f t="shared" si="68"/>
        <v>0</v>
      </c>
      <c r="Q168" s="35">
        <f t="shared" si="70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9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0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70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9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70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9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70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9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70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9"/>
        <v>0</v>
      </c>
      <c r="K174" s="55"/>
      <c r="L174" s="43"/>
      <c r="M174" s="34">
        <f t="shared" si="65"/>
        <v>0</v>
      </c>
      <c r="N174" s="55"/>
      <c r="O174" s="43"/>
      <c r="P174" s="34">
        <f t="shared" si="68"/>
        <v>0</v>
      </c>
      <c r="Q174" s="35">
        <f t="shared" si="70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9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70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9"/>
        <v>0</v>
      </c>
      <c r="K176" s="55"/>
      <c r="L176" s="43"/>
      <c r="M176" s="34">
        <f t="shared" ref="M176" si="71">SUM(K176:L176)</f>
        <v>0</v>
      </c>
      <c r="N176" s="55"/>
      <c r="O176" s="43"/>
      <c r="P176" s="34">
        <f t="shared" si="68"/>
        <v>0</v>
      </c>
      <c r="Q176" s="35">
        <f t="shared" si="70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2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:P178" si="73">SUM(N177:O177)</f>
        <v>0</v>
      </c>
      <c r="Q177" s="41">
        <f t="shared" si="70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72"/>
        <v>0</v>
      </c>
      <c r="K178" s="55"/>
      <c r="L178" s="43"/>
      <c r="M178" s="34">
        <f t="shared" ref="M178" si="74">SUM(K178:L178)</f>
        <v>0</v>
      </c>
      <c r="N178" s="55"/>
      <c r="O178" s="43"/>
      <c r="P178" s="34">
        <f t="shared" si="73"/>
        <v>0</v>
      </c>
      <c r="Q178" s="35">
        <f t="shared" si="70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9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8"/>
        <v>0</v>
      </c>
      <c r="Q179" s="41">
        <f t="shared" si="70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9"/>
        <v>0</v>
      </c>
      <c r="K180" s="55"/>
      <c r="L180" s="43"/>
      <c r="M180" s="34">
        <f t="shared" si="65"/>
        <v>0</v>
      </c>
      <c r="N180" s="55"/>
      <c r="O180" s="43"/>
      <c r="P180" s="34">
        <f t="shared" si="68"/>
        <v>0</v>
      </c>
      <c r="Q180" s="35">
        <f t="shared" si="70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5">SUM(E181:I181)</f>
        <v>3500</v>
      </c>
      <c r="K181" s="44">
        <v>0</v>
      </c>
      <c r="L181" s="38">
        <v>0</v>
      </c>
      <c r="M181" s="40">
        <f t="shared" ref="M181:M182" si="76">SUM(K181:L181)</f>
        <v>0</v>
      </c>
      <c r="N181" s="44">
        <v>0</v>
      </c>
      <c r="O181" s="38">
        <v>0</v>
      </c>
      <c r="P181" s="40">
        <f t="shared" ref="P181:P194" si="77">SUM(N181:O181)</f>
        <v>0</v>
      </c>
      <c r="Q181" s="41">
        <f t="shared" si="70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5"/>
        <v>0</v>
      </c>
      <c r="K182" s="55"/>
      <c r="L182" s="43"/>
      <c r="M182" s="34">
        <f t="shared" si="76"/>
        <v>0</v>
      </c>
      <c r="N182" s="55"/>
      <c r="O182" s="43"/>
      <c r="P182" s="34">
        <f t="shared" si="77"/>
        <v>0</v>
      </c>
      <c r="Q182" s="35">
        <f t="shared" si="70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7"/>
        <v>0</v>
      </c>
      <c r="Q183" s="41">
        <f t="shared" si="70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9"/>
        <v>0</v>
      </c>
      <c r="K184" s="55"/>
      <c r="L184" s="43"/>
      <c r="M184" s="34">
        <f t="shared" si="65"/>
        <v>0</v>
      </c>
      <c r="N184" s="55"/>
      <c r="O184" s="43"/>
      <c r="P184" s="34">
        <f t="shared" si="77"/>
        <v>0</v>
      </c>
      <c r="Q184" s="35">
        <f t="shared" si="70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8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7"/>
        <v>0</v>
      </c>
      <c r="Q185" s="41">
        <f t="shared" si="70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9"/>
        <v>0</v>
      </c>
      <c r="K186" s="55"/>
      <c r="L186" s="43"/>
      <c r="M186" s="34">
        <f t="shared" si="65"/>
        <v>0</v>
      </c>
      <c r="N186" s="55"/>
      <c r="O186" s="43"/>
      <c r="P186" s="34">
        <f t="shared" si="77"/>
        <v>0</v>
      </c>
      <c r="Q186" s="35">
        <f t="shared" si="70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8"/>
        <v>1500</v>
      </c>
      <c r="K187" s="44">
        <v>0</v>
      </c>
      <c r="L187" s="38">
        <v>0</v>
      </c>
      <c r="M187" s="40">
        <f t="shared" si="65"/>
        <v>0</v>
      </c>
      <c r="N187" s="44">
        <v>0</v>
      </c>
      <c r="O187" s="38">
        <v>0</v>
      </c>
      <c r="P187" s="40">
        <f t="shared" si="77"/>
        <v>0</v>
      </c>
      <c r="Q187" s="41">
        <f t="shared" si="70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9"/>
        <v>0</v>
      </c>
      <c r="K188" s="55"/>
      <c r="L188" s="43"/>
      <c r="M188" s="34">
        <f t="shared" si="65"/>
        <v>0</v>
      </c>
      <c r="N188" s="55"/>
      <c r="O188" s="43"/>
      <c r="P188" s="34">
        <f t="shared" si="77"/>
        <v>0</v>
      </c>
      <c r="Q188" s="35">
        <f t="shared" si="70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8"/>
        <v>750</v>
      </c>
      <c r="K189" s="44">
        <v>0</v>
      </c>
      <c r="L189" s="38">
        <v>0</v>
      </c>
      <c r="M189" s="40">
        <f t="shared" si="65"/>
        <v>0</v>
      </c>
      <c r="N189" s="44">
        <v>0</v>
      </c>
      <c r="O189" s="38">
        <v>0</v>
      </c>
      <c r="P189" s="40">
        <f t="shared" si="77"/>
        <v>0</v>
      </c>
      <c r="Q189" s="41">
        <f t="shared" si="70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9"/>
        <v>0</v>
      </c>
      <c r="K190" s="55"/>
      <c r="L190" s="43"/>
      <c r="M190" s="34">
        <f t="shared" si="65"/>
        <v>0</v>
      </c>
      <c r="N190" s="55"/>
      <c r="O190" s="43"/>
      <c r="P190" s="34">
        <f t="shared" si="77"/>
        <v>0</v>
      </c>
      <c r="Q190" s="35">
        <f t="shared" si="70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8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7"/>
        <v>0</v>
      </c>
      <c r="Q191" s="41">
        <f t="shared" si="70"/>
        <v>11200</v>
      </c>
      <c r="R191" s="110" t="s">
        <v>285</v>
      </c>
      <c r="S191" s="101">
        <f t="shared" ref="S191:S192" si="79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9"/>
        <v>0</v>
      </c>
      <c r="K192" s="55"/>
      <c r="L192" s="43"/>
      <c r="M192" s="34">
        <f t="shared" si="65"/>
        <v>0</v>
      </c>
      <c r="N192" s="55"/>
      <c r="O192" s="43"/>
      <c r="P192" s="34">
        <f t="shared" si="77"/>
        <v>0</v>
      </c>
      <c r="Q192" s="35">
        <f t="shared" si="70"/>
        <v>0</v>
      </c>
      <c r="R192" s="110"/>
      <c r="S192" s="102">
        <f t="shared" si="79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8"/>
        <v>4000</v>
      </c>
      <c r="K193" s="44">
        <v>0</v>
      </c>
      <c r="L193" s="38">
        <v>0</v>
      </c>
      <c r="M193" s="40">
        <f t="shared" si="65"/>
        <v>0</v>
      </c>
      <c r="N193" s="44">
        <v>0</v>
      </c>
      <c r="O193" s="38">
        <v>0</v>
      </c>
      <c r="P193" s="40">
        <f t="shared" si="77"/>
        <v>0</v>
      </c>
      <c r="Q193" s="41">
        <f t="shared" si="70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9"/>
        <v>0</v>
      </c>
      <c r="K194" s="56"/>
      <c r="L194" s="45"/>
      <c r="M194" s="24">
        <f t="shared" si="65"/>
        <v>0</v>
      </c>
      <c r="N194" s="56"/>
      <c r="O194" s="45"/>
      <c r="P194" s="24">
        <f t="shared" si="77"/>
        <v>0</v>
      </c>
      <c r="Q194" s="25">
        <f t="shared" si="70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80">F198+F204+F206+F208+F224+F226+F228+F230+F240+F242</f>
        <v>34447</v>
      </c>
      <c r="G196" s="17">
        <f t="shared" si="80"/>
        <v>279420</v>
      </c>
      <c r="H196" s="17">
        <f t="shared" si="80"/>
        <v>877</v>
      </c>
      <c r="I196" s="17">
        <f t="shared" si="80"/>
        <v>7720</v>
      </c>
      <c r="J196" s="19">
        <f>SUM(E196:I196)</f>
        <v>422136</v>
      </c>
      <c r="K196" s="52">
        <f t="shared" ref="K196:L197" si="81">K198+K204+K206+K208+K224+K226+K228+K230+K240+K242</f>
        <v>0</v>
      </c>
      <c r="L196" s="17">
        <f t="shared" si="81"/>
        <v>0</v>
      </c>
      <c r="M196" s="19">
        <f t="shared" ref="M196:M231" si="82">SUM(K196:L196)</f>
        <v>0</v>
      </c>
      <c r="N196" s="52">
        <f t="shared" ref="N196:O197" si="83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84">E199+E205+E207+E209+E225+E227+E229+E231+E241+E243</f>
        <v>0</v>
      </c>
      <c r="F197" s="22">
        <f t="shared" si="84"/>
        <v>0</v>
      </c>
      <c r="G197" s="22">
        <f t="shared" si="84"/>
        <v>0</v>
      </c>
      <c r="H197" s="22">
        <f t="shared" si="84"/>
        <v>0</v>
      </c>
      <c r="I197" s="22">
        <f t="shared" si="84"/>
        <v>0</v>
      </c>
      <c r="J197" s="24">
        <f t="shared" ref="J197:J243" si="85">SUM(E197:I197)</f>
        <v>0</v>
      </c>
      <c r="K197" s="53">
        <f t="shared" si="81"/>
        <v>0</v>
      </c>
      <c r="L197" s="22">
        <f t="shared" si="81"/>
        <v>0</v>
      </c>
      <c r="M197" s="24">
        <f t="shared" si="82"/>
        <v>0</v>
      </c>
      <c r="N197" s="53">
        <f t="shared" si="83"/>
        <v>0</v>
      </c>
      <c r="O197" s="22">
        <f t="shared" si="83"/>
        <v>0</v>
      </c>
      <c r="P197" s="24">
        <f t="shared" ref="P197:P243" si="86">SUM(N197:O197)</f>
        <v>0</v>
      </c>
      <c r="Q197" s="25">
        <f t="shared" ref="Q197:Q243" si="87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8">G200+G202</f>
        <v>13139</v>
      </c>
      <c r="H198" s="17">
        <f t="shared" si="88"/>
        <v>386</v>
      </c>
      <c r="I198" s="17">
        <f t="shared" si="88"/>
        <v>0</v>
      </c>
      <c r="J198" s="18">
        <f t="shared" ref="J198:J203" si="89">SUM(E198:I198)</f>
        <v>78117</v>
      </c>
      <c r="K198" s="16">
        <f>K200+K202</f>
        <v>0</v>
      </c>
      <c r="L198" s="17">
        <f>L200+L202</f>
        <v>0</v>
      </c>
      <c r="M198" s="18">
        <f t="shared" ref="M198:M203" si="90">SUM(K198:L198)</f>
        <v>0</v>
      </c>
      <c r="N198" s="16">
        <f>N200+N202</f>
        <v>0</v>
      </c>
      <c r="O198" s="17">
        <f>O200+O202</f>
        <v>0</v>
      </c>
      <c r="P198" s="19">
        <f t="shared" ref="P198:P203" si="91">SUM(N198:O198)</f>
        <v>0</v>
      </c>
      <c r="Q198" s="20">
        <f t="shared" si="87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8"/>
        <v>0</v>
      </c>
      <c r="H199" s="32">
        <f t="shared" si="88"/>
        <v>0</v>
      </c>
      <c r="I199" s="32">
        <f t="shared" si="88"/>
        <v>0</v>
      </c>
      <c r="J199" s="33">
        <f t="shared" si="89"/>
        <v>0</v>
      </c>
      <c r="K199" s="31">
        <f>K201+K203</f>
        <v>0</v>
      </c>
      <c r="L199" s="32">
        <f>L201+L203</f>
        <v>0</v>
      </c>
      <c r="M199" s="33">
        <f t="shared" si="90"/>
        <v>0</v>
      </c>
      <c r="N199" s="31">
        <f>N201+N203</f>
        <v>0</v>
      </c>
      <c r="O199" s="32">
        <f>O201+O203</f>
        <v>0</v>
      </c>
      <c r="P199" s="34">
        <f t="shared" si="91"/>
        <v>0</v>
      </c>
      <c r="Q199" s="35">
        <f t="shared" si="87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9"/>
        <v>66513</v>
      </c>
      <c r="K200" s="37">
        <v>0</v>
      </c>
      <c r="L200" s="38">
        <v>0</v>
      </c>
      <c r="M200" s="39">
        <f t="shared" si="90"/>
        <v>0</v>
      </c>
      <c r="N200" s="37">
        <v>0</v>
      </c>
      <c r="O200" s="38">
        <v>0</v>
      </c>
      <c r="P200" s="40">
        <f t="shared" si="91"/>
        <v>0</v>
      </c>
      <c r="Q200" s="41">
        <f t="shared" si="87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9"/>
        <v>0</v>
      </c>
      <c r="K201" s="42"/>
      <c r="L201" s="43"/>
      <c r="M201" s="33">
        <f t="shared" si="90"/>
        <v>0</v>
      </c>
      <c r="N201" s="42"/>
      <c r="O201" s="43"/>
      <c r="P201" s="34">
        <f t="shared" si="91"/>
        <v>0</v>
      </c>
      <c r="Q201" s="35">
        <f t="shared" si="87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9"/>
        <v>11604</v>
      </c>
      <c r="K202" s="37">
        <v>0</v>
      </c>
      <c r="L202" s="38">
        <v>0</v>
      </c>
      <c r="M202" s="39">
        <f t="shared" si="90"/>
        <v>0</v>
      </c>
      <c r="N202" s="37">
        <v>0</v>
      </c>
      <c r="O202" s="38">
        <v>0</v>
      </c>
      <c r="P202" s="40">
        <f t="shared" si="91"/>
        <v>0</v>
      </c>
      <c r="Q202" s="41">
        <f t="shared" si="87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9"/>
        <v>0</v>
      </c>
      <c r="K203" s="42"/>
      <c r="L203" s="43"/>
      <c r="M203" s="33">
        <f t="shared" si="90"/>
        <v>0</v>
      </c>
      <c r="N203" s="42"/>
      <c r="O203" s="43"/>
      <c r="P203" s="34">
        <f t="shared" si="91"/>
        <v>0</v>
      </c>
      <c r="Q203" s="35">
        <f t="shared" si="87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5"/>
        <v>1600</v>
      </c>
      <c r="K204" s="44">
        <v>0</v>
      </c>
      <c r="L204" s="38">
        <v>0</v>
      </c>
      <c r="M204" s="40">
        <f t="shared" si="82"/>
        <v>0</v>
      </c>
      <c r="N204" s="44">
        <v>0</v>
      </c>
      <c r="O204" s="38">
        <v>0</v>
      </c>
      <c r="P204" s="40">
        <f t="shared" si="86"/>
        <v>0</v>
      </c>
      <c r="Q204" s="41">
        <f t="shared" si="87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85"/>
        <v>0</v>
      </c>
      <c r="K205" s="55"/>
      <c r="L205" s="43"/>
      <c r="M205" s="34">
        <f t="shared" si="82"/>
        <v>0</v>
      </c>
      <c r="N205" s="55"/>
      <c r="O205" s="43"/>
      <c r="P205" s="34">
        <f t="shared" si="86"/>
        <v>0</v>
      </c>
      <c r="Q205" s="35">
        <f t="shared" si="87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85"/>
        <v>17000</v>
      </c>
      <c r="K206" s="44">
        <v>0</v>
      </c>
      <c r="L206" s="38">
        <v>0</v>
      </c>
      <c r="M206" s="40">
        <f t="shared" si="82"/>
        <v>0</v>
      </c>
      <c r="N206" s="44">
        <v>0</v>
      </c>
      <c r="O206" s="38">
        <v>0</v>
      </c>
      <c r="P206" s="40">
        <f t="shared" si="86"/>
        <v>0</v>
      </c>
      <c r="Q206" s="41">
        <f t="shared" si="87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85"/>
        <v>0</v>
      </c>
      <c r="K207" s="55"/>
      <c r="L207" s="43"/>
      <c r="M207" s="34">
        <f t="shared" si="82"/>
        <v>0</v>
      </c>
      <c r="N207" s="55"/>
      <c r="O207" s="43"/>
      <c r="P207" s="34">
        <f t="shared" si="86"/>
        <v>0</v>
      </c>
      <c r="Q207" s="35">
        <f t="shared" si="87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92">F210+F212+F214+F216+F218+F220+F222</f>
        <v>0</v>
      </c>
      <c r="G208" s="38">
        <f t="shared" si="92"/>
        <v>0</v>
      </c>
      <c r="H208" s="38">
        <f t="shared" si="92"/>
        <v>0</v>
      </c>
      <c r="I208" s="38">
        <f t="shared" si="92"/>
        <v>7720</v>
      </c>
      <c r="J208" s="29">
        <f>SUM(E208:I208)</f>
        <v>7720</v>
      </c>
      <c r="K208" s="44">
        <f t="shared" ref="K208:L209" si="93">K210+K212+K214+K216+K218+K220+K222</f>
        <v>0</v>
      </c>
      <c r="L208" s="38">
        <f t="shared" si="93"/>
        <v>0</v>
      </c>
      <c r="M208" s="40">
        <f t="shared" si="82"/>
        <v>0</v>
      </c>
      <c r="N208" s="44">
        <f t="shared" ref="N208:O209" si="94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95">E211+E213+E215+E217+E219+E221+E223</f>
        <v>0</v>
      </c>
      <c r="F209" s="57">
        <f t="shared" si="95"/>
        <v>0</v>
      </c>
      <c r="G209" s="57">
        <f t="shared" si="95"/>
        <v>0</v>
      </c>
      <c r="H209" s="57">
        <f t="shared" si="95"/>
        <v>0</v>
      </c>
      <c r="I209" s="57">
        <f t="shared" si="95"/>
        <v>0</v>
      </c>
      <c r="J209" s="34">
        <f t="shared" si="85"/>
        <v>0</v>
      </c>
      <c r="K209" s="57">
        <f t="shared" si="93"/>
        <v>0</v>
      </c>
      <c r="L209" s="32">
        <f t="shared" si="93"/>
        <v>0</v>
      </c>
      <c r="M209" s="34">
        <f t="shared" si="82"/>
        <v>0</v>
      </c>
      <c r="N209" s="57">
        <f t="shared" si="94"/>
        <v>0</v>
      </c>
      <c r="O209" s="32">
        <f t="shared" si="94"/>
        <v>0</v>
      </c>
      <c r="P209" s="34">
        <f t="shared" si="86"/>
        <v>0</v>
      </c>
      <c r="Q209" s="35">
        <f t="shared" si="87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5"/>
        <v>1100</v>
      </c>
      <c r="K210" s="44">
        <v>0</v>
      </c>
      <c r="L210" s="38">
        <v>0</v>
      </c>
      <c r="M210" s="40">
        <f t="shared" si="82"/>
        <v>0</v>
      </c>
      <c r="N210" s="44">
        <v>0</v>
      </c>
      <c r="O210" s="38">
        <v>10000</v>
      </c>
      <c r="P210" s="40">
        <f t="shared" si="86"/>
        <v>10000</v>
      </c>
      <c r="Q210" s="41">
        <f t="shared" si="87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85"/>
        <v>0</v>
      </c>
      <c r="K211" s="55"/>
      <c r="L211" s="43"/>
      <c r="M211" s="34">
        <f t="shared" si="82"/>
        <v>0</v>
      </c>
      <c r="N211" s="55"/>
      <c r="O211" s="43"/>
      <c r="P211" s="34">
        <f t="shared" si="86"/>
        <v>0</v>
      </c>
      <c r="Q211" s="35">
        <f t="shared" si="87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5"/>
        <v>2000</v>
      </c>
      <c r="K212" s="44">
        <v>0</v>
      </c>
      <c r="L212" s="38">
        <v>0</v>
      </c>
      <c r="M212" s="40">
        <f t="shared" si="82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7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85"/>
        <v>0</v>
      </c>
      <c r="K213" s="55"/>
      <c r="L213" s="43"/>
      <c r="M213" s="34">
        <f t="shared" si="82"/>
        <v>0</v>
      </c>
      <c r="N213" s="55"/>
      <c r="O213" s="43"/>
      <c r="P213" s="34">
        <f t="shared" si="86"/>
        <v>0</v>
      </c>
      <c r="Q213" s="35">
        <f t="shared" si="87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5"/>
        <v>750</v>
      </c>
      <c r="K214" s="44">
        <v>0</v>
      </c>
      <c r="L214" s="38">
        <v>0</v>
      </c>
      <c r="M214" s="40">
        <f t="shared" si="82"/>
        <v>0</v>
      </c>
      <c r="N214" s="44">
        <v>0</v>
      </c>
      <c r="O214" s="38">
        <v>32928</v>
      </c>
      <c r="P214" s="40">
        <f t="shared" si="86"/>
        <v>32928</v>
      </c>
      <c r="Q214" s="41">
        <f t="shared" si="87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85"/>
        <v>0</v>
      </c>
      <c r="K215" s="55"/>
      <c r="L215" s="43"/>
      <c r="M215" s="34">
        <f t="shared" si="82"/>
        <v>0</v>
      </c>
      <c r="N215" s="55"/>
      <c r="O215" s="43"/>
      <c r="P215" s="34">
        <f t="shared" si="86"/>
        <v>0</v>
      </c>
      <c r="Q215" s="35">
        <f t="shared" si="87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6">SUM(E216:I216)</f>
        <v>1000</v>
      </c>
      <c r="K216" s="44">
        <v>0</v>
      </c>
      <c r="L216" s="38">
        <v>0</v>
      </c>
      <c r="M216" s="40">
        <f t="shared" ref="M216:M217" si="97">SUM(K216:L216)</f>
        <v>0</v>
      </c>
      <c r="N216" s="44">
        <v>0</v>
      </c>
      <c r="O216" s="38">
        <v>16080</v>
      </c>
      <c r="P216" s="40">
        <f t="shared" ref="P216:P217" si="98">SUM(N216:O216)</f>
        <v>16080</v>
      </c>
      <c r="Q216" s="41">
        <f t="shared" si="87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96"/>
        <v>0</v>
      </c>
      <c r="K217" s="55"/>
      <c r="L217" s="43"/>
      <c r="M217" s="34">
        <f t="shared" si="97"/>
        <v>0</v>
      </c>
      <c r="N217" s="55"/>
      <c r="O217" s="43"/>
      <c r="P217" s="34">
        <f t="shared" si="98"/>
        <v>0</v>
      </c>
      <c r="Q217" s="35">
        <f t="shared" si="87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5"/>
        <v>650</v>
      </c>
      <c r="K218" s="44">
        <v>0</v>
      </c>
      <c r="L218" s="38">
        <v>0</v>
      </c>
      <c r="M218" s="40">
        <f t="shared" si="82"/>
        <v>0</v>
      </c>
      <c r="N218" s="44">
        <v>0</v>
      </c>
      <c r="O218" s="38">
        <v>10000</v>
      </c>
      <c r="P218" s="40">
        <f t="shared" si="86"/>
        <v>10000</v>
      </c>
      <c r="Q218" s="41">
        <f t="shared" si="87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85"/>
        <v>0</v>
      </c>
      <c r="K219" s="55"/>
      <c r="L219" s="43"/>
      <c r="M219" s="34">
        <f t="shared" si="82"/>
        <v>0</v>
      </c>
      <c r="N219" s="55"/>
      <c r="O219" s="43"/>
      <c r="P219" s="34">
        <f t="shared" si="86"/>
        <v>0</v>
      </c>
      <c r="Q219" s="35">
        <f t="shared" si="87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7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7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5"/>
        <v>620</v>
      </c>
      <c r="K222" s="44">
        <v>0</v>
      </c>
      <c r="L222" s="38">
        <v>0</v>
      </c>
      <c r="M222" s="40">
        <f t="shared" si="82"/>
        <v>0</v>
      </c>
      <c r="N222" s="44">
        <v>0</v>
      </c>
      <c r="O222" s="38">
        <v>0</v>
      </c>
      <c r="P222" s="40">
        <f t="shared" si="86"/>
        <v>0</v>
      </c>
      <c r="Q222" s="41">
        <f t="shared" si="87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85"/>
        <v>0</v>
      </c>
      <c r="K223" s="55"/>
      <c r="L223" s="43"/>
      <c r="M223" s="34">
        <f t="shared" si="82"/>
        <v>0</v>
      </c>
      <c r="N223" s="55"/>
      <c r="O223" s="43"/>
      <c r="P223" s="34">
        <f t="shared" si="86"/>
        <v>0</v>
      </c>
      <c r="Q223" s="35">
        <f t="shared" si="87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9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100">SUM(E225:I225)</f>
        <v>0</v>
      </c>
      <c r="K225" s="57"/>
      <c r="L225" s="32"/>
      <c r="M225" s="34">
        <f t="shared" si="99"/>
        <v>0</v>
      </c>
      <c r="N225" s="57"/>
      <c r="O225" s="32"/>
      <c r="P225" s="34">
        <f t="shared" ref="P225" si="101">SUM(N225:O225)</f>
        <v>0</v>
      </c>
      <c r="Q225" s="35">
        <f t="shared" ref="Q225" si="102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85"/>
        <v>109210</v>
      </c>
      <c r="K226" s="44">
        <v>0</v>
      </c>
      <c r="L226" s="38">
        <v>0</v>
      </c>
      <c r="M226" s="40">
        <f t="shared" si="82"/>
        <v>0</v>
      </c>
      <c r="N226" s="44">
        <v>0</v>
      </c>
      <c r="O226" s="38">
        <v>0</v>
      </c>
      <c r="P226" s="40">
        <f t="shared" si="86"/>
        <v>0</v>
      </c>
      <c r="Q226" s="41">
        <f t="shared" si="87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85"/>
        <v>0</v>
      </c>
      <c r="K227" s="55"/>
      <c r="L227" s="43"/>
      <c r="M227" s="34">
        <f t="shared" si="82"/>
        <v>0</v>
      </c>
      <c r="N227" s="55"/>
      <c r="O227" s="43"/>
      <c r="P227" s="34">
        <f t="shared" si="86"/>
        <v>0</v>
      </c>
      <c r="Q227" s="35">
        <f t="shared" si="87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5"/>
        <v>7500</v>
      </c>
      <c r="K228" s="44">
        <v>0</v>
      </c>
      <c r="L228" s="38">
        <v>0</v>
      </c>
      <c r="M228" s="40">
        <f t="shared" si="82"/>
        <v>0</v>
      </c>
      <c r="N228" s="44">
        <v>0</v>
      </c>
      <c r="O228" s="38">
        <v>0</v>
      </c>
      <c r="P228" s="40">
        <f t="shared" si="86"/>
        <v>0</v>
      </c>
      <c r="Q228" s="41">
        <f t="shared" si="87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85"/>
        <v>0</v>
      </c>
      <c r="K229" s="55"/>
      <c r="L229" s="43"/>
      <c r="M229" s="34">
        <f t="shared" si="82"/>
        <v>0</v>
      </c>
      <c r="N229" s="55"/>
      <c r="O229" s="43"/>
      <c r="P229" s="34">
        <f t="shared" si="86"/>
        <v>0</v>
      </c>
      <c r="Q229" s="35">
        <f t="shared" si="87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103">F232+F234+F236+F238</f>
        <v>0</v>
      </c>
      <c r="G230" s="38">
        <f>G232+G234+G236+G238</f>
        <v>100500</v>
      </c>
      <c r="H230" s="38">
        <f t="shared" si="103"/>
        <v>0</v>
      </c>
      <c r="I230" s="38">
        <f t="shared" si="103"/>
        <v>0</v>
      </c>
      <c r="J230" s="29">
        <f t="shared" si="85"/>
        <v>100500</v>
      </c>
      <c r="K230" s="44">
        <f t="shared" ref="K230:L231" si="104">K232+K234+K236+K238</f>
        <v>0</v>
      </c>
      <c r="L230" s="38">
        <f t="shared" si="104"/>
        <v>0</v>
      </c>
      <c r="M230" s="40">
        <f t="shared" si="82"/>
        <v>0</v>
      </c>
      <c r="N230" s="44">
        <f t="shared" ref="N230:O231" si="105">N232+N234+N236+N238</f>
        <v>0</v>
      </c>
      <c r="O230" s="38">
        <f t="shared" si="105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106">E233+E235+E237+E239</f>
        <v>0</v>
      </c>
      <c r="F231" s="32">
        <f t="shared" si="106"/>
        <v>0</v>
      </c>
      <c r="G231" s="32">
        <f t="shared" si="106"/>
        <v>0</v>
      </c>
      <c r="H231" s="32">
        <f t="shared" si="106"/>
        <v>0</v>
      </c>
      <c r="I231" s="32">
        <f t="shared" si="106"/>
        <v>0</v>
      </c>
      <c r="J231" s="34">
        <f t="shared" si="85"/>
        <v>0</v>
      </c>
      <c r="K231" s="57">
        <f t="shared" si="104"/>
        <v>0</v>
      </c>
      <c r="L231" s="32">
        <f t="shared" si="104"/>
        <v>0</v>
      </c>
      <c r="M231" s="34">
        <f t="shared" si="82"/>
        <v>0</v>
      </c>
      <c r="N231" s="57">
        <f t="shared" si="105"/>
        <v>0</v>
      </c>
      <c r="O231" s="32">
        <f t="shared" si="105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107">SUM(K232:L232)</f>
        <v>0</v>
      </c>
      <c r="N232" s="44">
        <v>0</v>
      </c>
      <c r="O232" s="38">
        <v>0</v>
      </c>
      <c r="P232" s="40">
        <f t="shared" si="86"/>
        <v>0</v>
      </c>
      <c r="Q232" s="41">
        <f t="shared" si="87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85"/>
        <v>0</v>
      </c>
      <c r="K233" s="55"/>
      <c r="L233" s="43"/>
      <c r="M233" s="34">
        <f t="shared" si="107"/>
        <v>0</v>
      </c>
      <c r="N233" s="55"/>
      <c r="O233" s="43"/>
      <c r="P233" s="34">
        <f t="shared" si="86"/>
        <v>0</v>
      </c>
      <c r="Q233" s="35">
        <f t="shared" si="87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7"/>
        <v>0</v>
      </c>
      <c r="N234" s="44">
        <v>0</v>
      </c>
      <c r="O234" s="38">
        <v>0</v>
      </c>
      <c r="P234" s="40">
        <f>SUM(N234:O234)</f>
        <v>0</v>
      </c>
      <c r="Q234" s="41">
        <f t="shared" si="87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107"/>
        <v>0</v>
      </c>
      <c r="N235" s="55"/>
      <c r="O235" s="43"/>
      <c r="P235" s="34">
        <f>SUM(N235:O235)</f>
        <v>0</v>
      </c>
      <c r="Q235" s="35">
        <f t="shared" si="87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85"/>
        <v>18500</v>
      </c>
      <c r="K236" s="44">
        <v>0</v>
      </c>
      <c r="L236" s="38">
        <v>0</v>
      </c>
      <c r="M236" s="40">
        <f t="shared" si="107"/>
        <v>0</v>
      </c>
      <c r="N236" s="44">
        <v>0</v>
      </c>
      <c r="O236" s="38">
        <v>0</v>
      </c>
      <c r="P236" s="40">
        <f t="shared" si="86"/>
        <v>0</v>
      </c>
      <c r="Q236" s="41">
        <f t="shared" si="87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85"/>
        <v>0</v>
      </c>
      <c r="K237" s="55"/>
      <c r="L237" s="43"/>
      <c r="M237" s="34">
        <f t="shared" si="107"/>
        <v>0</v>
      </c>
      <c r="N237" s="55"/>
      <c r="O237" s="43"/>
      <c r="P237" s="34">
        <f t="shared" si="86"/>
        <v>0</v>
      </c>
      <c r="Q237" s="35">
        <f t="shared" si="87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85"/>
        <v>11000</v>
      </c>
      <c r="K238" s="44">
        <v>0</v>
      </c>
      <c r="L238" s="38">
        <v>0</v>
      </c>
      <c r="M238" s="40">
        <f t="shared" si="107"/>
        <v>0</v>
      </c>
      <c r="N238" s="44">
        <v>0</v>
      </c>
      <c r="O238" s="38">
        <v>0</v>
      </c>
      <c r="P238" s="40">
        <f t="shared" si="86"/>
        <v>0</v>
      </c>
      <c r="Q238" s="41">
        <f t="shared" si="87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85"/>
        <v>0</v>
      </c>
      <c r="K239" s="55"/>
      <c r="L239" s="43"/>
      <c r="M239" s="34">
        <f t="shared" si="107"/>
        <v>0</v>
      </c>
      <c r="N239" s="55"/>
      <c r="O239" s="43"/>
      <c r="P239" s="34">
        <f t="shared" si="86"/>
        <v>0</v>
      </c>
      <c r="Q239" s="35">
        <f t="shared" si="87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5"/>
        <v>94989</v>
      </c>
      <c r="K240" s="44">
        <v>0</v>
      </c>
      <c r="L240" s="38">
        <v>0</v>
      </c>
      <c r="M240" s="40">
        <f t="shared" si="107"/>
        <v>0</v>
      </c>
      <c r="N240" s="44">
        <v>0</v>
      </c>
      <c r="O240" s="38">
        <v>0</v>
      </c>
      <c r="P240" s="40">
        <f t="shared" si="86"/>
        <v>0</v>
      </c>
      <c r="Q240" s="41">
        <f t="shared" si="87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85"/>
        <v>0</v>
      </c>
      <c r="K241" s="56"/>
      <c r="L241" s="45"/>
      <c r="M241" s="24">
        <f t="shared" si="107"/>
        <v>0</v>
      </c>
      <c r="N241" s="56"/>
      <c r="O241" s="45"/>
      <c r="P241" s="24">
        <f t="shared" si="86"/>
        <v>0</v>
      </c>
      <c r="Q241" s="25">
        <f t="shared" si="87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5"/>
        <v>0</v>
      </c>
      <c r="K242" s="54">
        <v>0</v>
      </c>
      <c r="L242" s="27">
        <v>0</v>
      </c>
      <c r="M242" s="29">
        <f t="shared" si="107"/>
        <v>0</v>
      </c>
      <c r="N242" s="54">
        <v>0</v>
      </c>
      <c r="O242" s="27">
        <v>0</v>
      </c>
      <c r="P242" s="29">
        <f t="shared" si="86"/>
        <v>0</v>
      </c>
      <c r="Q242" s="30">
        <f t="shared" si="87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85"/>
        <v>0</v>
      </c>
      <c r="K243" s="56"/>
      <c r="L243" s="45"/>
      <c r="M243" s="24">
        <f t="shared" si="107"/>
        <v>0</v>
      </c>
      <c r="N243" s="56"/>
      <c r="O243" s="45"/>
      <c r="P243" s="24">
        <f t="shared" si="86"/>
        <v>0</v>
      </c>
      <c r="Q243" s="25">
        <f t="shared" si="87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8">E247+E249+E251+E253+E255+E257+E259+E261+E263+E265+E267</f>
        <v>139988</v>
      </c>
      <c r="F245" s="17">
        <f t="shared" si="108"/>
        <v>50972</v>
      </c>
      <c r="G245" s="17">
        <f t="shared" si="108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9">SUM(E245:I245)</f>
        <v>248657</v>
      </c>
      <c r="K245" s="52">
        <f t="shared" ref="K245:M246" si="110">K247+K249+K251+K253+K255+K257+K259+K261+K263+K265+K267</f>
        <v>0</v>
      </c>
      <c r="L245" s="17">
        <f t="shared" si="110"/>
        <v>0</v>
      </c>
      <c r="M245" s="19">
        <f t="shared" si="110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11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8"/>
        <v>0</v>
      </c>
      <c r="F246" s="22">
        <f t="shared" si="108"/>
        <v>0</v>
      </c>
      <c r="G246" s="22">
        <f t="shared" si="108"/>
        <v>0</v>
      </c>
      <c r="H246" s="22">
        <f t="shared" si="108"/>
        <v>0</v>
      </c>
      <c r="I246" s="22">
        <f>I248+I250+I252+I254+I256+I258+I260+I262+I264+I266+I268</f>
        <v>0</v>
      </c>
      <c r="J246" s="24">
        <f t="shared" si="109"/>
        <v>0</v>
      </c>
      <c r="K246" s="53">
        <f t="shared" si="110"/>
        <v>0</v>
      </c>
      <c r="L246" s="22">
        <f t="shared" si="110"/>
        <v>0</v>
      </c>
      <c r="M246" s="24">
        <f t="shared" si="110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11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9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2">SUM(N247:O247)</f>
        <v>0</v>
      </c>
      <c r="Q247" s="30">
        <f t="shared" si="111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9"/>
        <v>0</v>
      </c>
      <c r="K248" s="55"/>
      <c r="L248" s="43"/>
      <c r="M248" s="34">
        <f t="shared" ref="M248:M268" si="113">SUM(K248:L248)</f>
        <v>0</v>
      </c>
      <c r="N248" s="55"/>
      <c r="O248" s="43"/>
      <c r="P248" s="34">
        <f t="shared" si="112"/>
        <v>0</v>
      </c>
      <c r="Q248" s="35">
        <f t="shared" si="111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9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2"/>
        <v>0</v>
      </c>
      <c r="Q249" s="41">
        <f t="shared" si="111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9"/>
        <v>0</v>
      </c>
      <c r="K250" s="55"/>
      <c r="L250" s="43"/>
      <c r="M250" s="34">
        <f t="shared" si="113"/>
        <v>0</v>
      </c>
      <c r="N250" s="55"/>
      <c r="O250" s="43"/>
      <c r="P250" s="34">
        <f t="shared" si="112"/>
        <v>0</v>
      </c>
      <c r="Q250" s="35">
        <f t="shared" si="111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9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2"/>
        <v>0</v>
      </c>
      <c r="Q251" s="41">
        <f t="shared" si="111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9"/>
        <v>0</v>
      </c>
      <c r="K252" s="55"/>
      <c r="L252" s="43"/>
      <c r="M252" s="34">
        <f t="shared" si="113"/>
        <v>0</v>
      </c>
      <c r="N252" s="55"/>
      <c r="O252" s="43"/>
      <c r="P252" s="34">
        <f t="shared" si="112"/>
        <v>0</v>
      </c>
      <c r="Q252" s="35">
        <f t="shared" si="111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9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2"/>
        <v>0</v>
      </c>
      <c r="Q253" s="41">
        <f t="shared" si="111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9"/>
        <v>0</v>
      </c>
      <c r="K254" s="55"/>
      <c r="L254" s="43"/>
      <c r="M254" s="34">
        <f t="shared" si="113"/>
        <v>0</v>
      </c>
      <c r="N254" s="55"/>
      <c r="O254" s="43"/>
      <c r="P254" s="34">
        <f t="shared" si="112"/>
        <v>0</v>
      </c>
      <c r="Q254" s="35">
        <f t="shared" si="111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9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2"/>
        <v>0</v>
      </c>
      <c r="Q255" s="41">
        <f t="shared" si="111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9"/>
        <v>0</v>
      </c>
      <c r="K256" s="55"/>
      <c r="L256" s="43"/>
      <c r="M256" s="34">
        <f t="shared" si="113"/>
        <v>0</v>
      </c>
      <c r="N256" s="55"/>
      <c r="O256" s="43"/>
      <c r="P256" s="34">
        <f t="shared" si="112"/>
        <v>0</v>
      </c>
      <c r="Q256" s="35">
        <f t="shared" si="111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9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2"/>
        <v>0</v>
      </c>
      <c r="Q257" s="41">
        <f t="shared" si="111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9"/>
        <v>0</v>
      </c>
      <c r="K258" s="55"/>
      <c r="L258" s="43"/>
      <c r="M258" s="34">
        <f t="shared" si="113"/>
        <v>0</v>
      </c>
      <c r="N258" s="55"/>
      <c r="O258" s="43"/>
      <c r="P258" s="34">
        <f t="shared" si="112"/>
        <v>0</v>
      </c>
      <c r="Q258" s="35">
        <f t="shared" si="111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9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2"/>
        <v>0</v>
      </c>
      <c r="Q259" s="41">
        <f t="shared" si="111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9"/>
        <v>0</v>
      </c>
      <c r="K260" s="55"/>
      <c r="L260" s="43"/>
      <c r="M260" s="34">
        <f t="shared" si="113"/>
        <v>0</v>
      </c>
      <c r="N260" s="55"/>
      <c r="O260" s="43"/>
      <c r="P260" s="34">
        <f t="shared" si="112"/>
        <v>0</v>
      </c>
      <c r="Q260" s="35">
        <f t="shared" si="111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9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2"/>
        <v>0</v>
      </c>
      <c r="Q261" s="41">
        <f t="shared" si="111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9"/>
        <v>0</v>
      </c>
      <c r="K262" s="55"/>
      <c r="L262" s="43"/>
      <c r="M262" s="34">
        <f t="shared" si="113"/>
        <v>0</v>
      </c>
      <c r="N262" s="55"/>
      <c r="O262" s="43"/>
      <c r="P262" s="34">
        <f t="shared" si="112"/>
        <v>0</v>
      </c>
      <c r="Q262" s="35">
        <f t="shared" si="111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9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2"/>
        <v>0</v>
      </c>
      <c r="Q263" s="41">
        <f t="shared" si="111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9"/>
        <v>0</v>
      </c>
      <c r="K264" s="55"/>
      <c r="L264" s="43"/>
      <c r="M264" s="34">
        <f t="shared" si="113"/>
        <v>0</v>
      </c>
      <c r="N264" s="55"/>
      <c r="O264" s="43"/>
      <c r="P264" s="34">
        <f t="shared" si="112"/>
        <v>0</v>
      </c>
      <c r="Q264" s="35">
        <f t="shared" si="111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2"/>
        <v>0</v>
      </c>
      <c r="Q265" s="41">
        <f t="shared" si="111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12"/>
        <v>0</v>
      </c>
      <c r="Q266" s="35">
        <f t="shared" si="111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9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2"/>
        <v>0</v>
      </c>
      <c r="Q267" s="41">
        <f t="shared" si="111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9"/>
        <v>0</v>
      </c>
      <c r="K268" s="56"/>
      <c r="L268" s="45"/>
      <c r="M268" s="24">
        <f t="shared" si="113"/>
        <v>0</v>
      </c>
      <c r="N268" s="56"/>
      <c r="O268" s="45"/>
      <c r="P268" s="24">
        <f t="shared" si="112"/>
        <v>0</v>
      </c>
      <c r="Q268" s="25">
        <f t="shared" si="111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I271" si="114">F272+F274+F276+F278+F280+F282+F284+F286+F288</f>
        <v>0</v>
      </c>
      <c r="G270" s="17">
        <f>G272+G274+G276+G278+G280+G282+G284+G286+G288</f>
        <v>68400</v>
      </c>
      <c r="H270" s="17">
        <f t="shared" si="114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14"/>
        <v>0</v>
      </c>
      <c r="F271" s="22">
        <f t="shared" si="114"/>
        <v>0</v>
      </c>
      <c r="G271" s="22">
        <f t="shared" si="114"/>
        <v>0</v>
      </c>
      <c r="H271" s="22">
        <f t="shared" si="114"/>
        <v>0</v>
      </c>
      <c r="I271" s="22">
        <f t="shared" si="114"/>
        <v>0</v>
      </c>
      <c r="J271" s="24">
        <f t="shared" ref="J271:J289" si="115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6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17">SUM(N271:O271)</f>
        <v>0</v>
      </c>
      <c r="Q271" s="25">
        <f t="shared" ref="Q271:Q289" si="118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5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7"/>
        <v>0</v>
      </c>
      <c r="Q272" s="30">
        <f t="shared" si="118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16"/>
        <v>0</v>
      </c>
      <c r="N273" s="55"/>
      <c r="O273" s="43"/>
      <c r="P273" s="34">
        <f t="shared" si="117"/>
        <v>0</v>
      </c>
      <c r="Q273" s="35">
        <f t="shared" si="118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15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7"/>
        <v>0</v>
      </c>
      <c r="Q274" s="41">
        <f t="shared" si="118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15"/>
        <v>0</v>
      </c>
      <c r="K275" s="55"/>
      <c r="L275" s="43"/>
      <c r="M275" s="34">
        <f t="shared" si="116"/>
        <v>0</v>
      </c>
      <c r="N275" s="55"/>
      <c r="O275" s="43"/>
      <c r="P275" s="34">
        <f t="shared" si="117"/>
        <v>0</v>
      </c>
      <c r="Q275" s="35">
        <f t="shared" si="118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5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7"/>
        <v>0</v>
      </c>
      <c r="Q276" s="41">
        <f t="shared" si="118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15"/>
        <v>0</v>
      </c>
      <c r="K277" s="55"/>
      <c r="L277" s="43"/>
      <c r="M277" s="34">
        <f t="shared" si="116"/>
        <v>0</v>
      </c>
      <c r="N277" s="55"/>
      <c r="O277" s="43"/>
      <c r="P277" s="34">
        <f t="shared" si="117"/>
        <v>0</v>
      </c>
      <c r="Q277" s="35">
        <f t="shared" si="118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5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17"/>
        <v>0</v>
      </c>
      <c r="Q278" s="41">
        <f t="shared" si="118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15"/>
        <v>0</v>
      </c>
      <c r="K279" s="55"/>
      <c r="L279" s="43"/>
      <c r="M279" s="34">
        <f t="shared" si="116"/>
        <v>0</v>
      </c>
      <c r="N279" s="55"/>
      <c r="O279" s="43"/>
      <c r="P279" s="34">
        <f t="shared" si="117"/>
        <v>0</v>
      </c>
      <c r="Q279" s="35">
        <f t="shared" si="118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5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7"/>
        <v>0</v>
      </c>
      <c r="Q280" s="41">
        <f t="shared" si="118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15"/>
        <v>0</v>
      </c>
      <c r="K281" s="55"/>
      <c r="L281" s="43"/>
      <c r="M281" s="34">
        <f t="shared" si="116"/>
        <v>0</v>
      </c>
      <c r="N281" s="55"/>
      <c r="O281" s="43"/>
      <c r="P281" s="34">
        <f t="shared" si="117"/>
        <v>0</v>
      </c>
      <c r="Q281" s="35">
        <f t="shared" si="118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5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7"/>
        <v>15317</v>
      </c>
      <c r="Q282" s="41">
        <f t="shared" si="118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15"/>
        <v>0</v>
      </c>
      <c r="K283" s="55"/>
      <c r="L283" s="43"/>
      <c r="M283" s="34">
        <f t="shared" si="116"/>
        <v>0</v>
      </c>
      <c r="N283" s="55"/>
      <c r="O283" s="95"/>
      <c r="P283" s="34">
        <f t="shared" si="117"/>
        <v>0</v>
      </c>
      <c r="Q283" s="35">
        <f t="shared" si="118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5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7"/>
        <v>16753</v>
      </c>
      <c r="Q284" s="41">
        <f t="shared" si="118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15"/>
        <v>0</v>
      </c>
      <c r="K285" s="55"/>
      <c r="L285" s="43"/>
      <c r="M285" s="34">
        <f t="shared" si="116"/>
        <v>0</v>
      </c>
      <c r="N285" s="55"/>
      <c r="O285" s="95"/>
      <c r="P285" s="34">
        <f t="shared" si="117"/>
        <v>0</v>
      </c>
      <c r="Q285" s="35">
        <f t="shared" si="118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5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7"/>
        <v>16680</v>
      </c>
      <c r="Q286" s="41">
        <f t="shared" si="118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15"/>
        <v>0</v>
      </c>
      <c r="K287" s="55"/>
      <c r="L287" s="43"/>
      <c r="M287" s="34">
        <f t="shared" si="116"/>
        <v>0</v>
      </c>
      <c r="N287" s="55"/>
      <c r="O287" s="43"/>
      <c r="P287" s="34">
        <f t="shared" si="117"/>
        <v>0</v>
      </c>
      <c r="Q287" s="35">
        <f t="shared" si="118"/>
        <v>0</v>
      </c>
      <c r="R287" s="88"/>
    </row>
    <row r="288" spans="1:19" ht="13.8" hidden="1" customHeight="1" x14ac:dyDescent="0.3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15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17"/>
        <v>0</v>
      </c>
      <c r="Q288" s="41">
        <f t="shared" si="118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15"/>
        <v>0</v>
      </c>
      <c r="K289" s="56"/>
      <c r="L289" s="45"/>
      <c r="M289" s="24">
        <v>0</v>
      </c>
      <c r="N289" s="56"/>
      <c r="O289" s="45"/>
      <c r="P289" s="24">
        <f t="shared" si="117"/>
        <v>0</v>
      </c>
      <c r="Q289" s="25">
        <f t="shared" si="118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9">SUM(E293:I293)</f>
        <v>514489</v>
      </c>
      <c r="K293" s="54"/>
      <c r="L293" s="27">
        <v>0</v>
      </c>
      <c r="M293" s="29">
        <f t="shared" ref="M293:M305" si="120">SUM(K293:L293)</f>
        <v>0</v>
      </c>
      <c r="N293" s="54">
        <v>0</v>
      </c>
      <c r="O293" s="27">
        <v>0</v>
      </c>
      <c r="P293" s="28">
        <f t="shared" ref="P293:P350" si="121">SUM(N293:O293)</f>
        <v>0</v>
      </c>
      <c r="Q293" s="63">
        <f t="shared" ref="Q293:Q352" si="122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9"/>
        <v>0</v>
      </c>
      <c r="K294" s="55"/>
      <c r="L294" s="43"/>
      <c r="M294" s="34">
        <f t="shared" si="120"/>
        <v>0</v>
      </c>
      <c r="N294" s="55"/>
      <c r="O294" s="43"/>
      <c r="P294" s="33">
        <f t="shared" si="121"/>
        <v>0</v>
      </c>
      <c r="Q294" s="64">
        <f t="shared" si="122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9"/>
        <v>2000</v>
      </c>
      <c r="K295" s="44">
        <v>0</v>
      </c>
      <c r="L295" s="38">
        <v>0</v>
      </c>
      <c r="M295" s="40">
        <f t="shared" si="120"/>
        <v>0</v>
      </c>
      <c r="N295" s="44">
        <v>0</v>
      </c>
      <c r="O295" s="38">
        <v>0</v>
      </c>
      <c r="P295" s="39">
        <f t="shared" si="121"/>
        <v>0</v>
      </c>
      <c r="Q295" s="65">
        <f t="shared" si="122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9"/>
        <v>0</v>
      </c>
      <c r="K296" s="55"/>
      <c r="L296" s="43"/>
      <c r="M296" s="34">
        <f t="shared" si="120"/>
        <v>0</v>
      </c>
      <c r="N296" s="55"/>
      <c r="O296" s="43"/>
      <c r="P296" s="33">
        <f t="shared" si="121"/>
        <v>0</v>
      </c>
      <c r="Q296" s="64">
        <f t="shared" si="122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9"/>
        <v>17000</v>
      </c>
      <c r="K297" s="44">
        <v>0</v>
      </c>
      <c r="L297" s="38">
        <v>0</v>
      </c>
      <c r="M297" s="40">
        <f t="shared" si="120"/>
        <v>0</v>
      </c>
      <c r="N297" s="44">
        <v>0</v>
      </c>
      <c r="O297" s="38">
        <v>0</v>
      </c>
      <c r="P297" s="39">
        <f t="shared" si="121"/>
        <v>0</v>
      </c>
      <c r="Q297" s="65">
        <f t="shared" si="122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9"/>
        <v>0</v>
      </c>
      <c r="K298" s="55"/>
      <c r="L298" s="43"/>
      <c r="M298" s="34">
        <f t="shared" si="120"/>
        <v>0</v>
      </c>
      <c r="N298" s="55"/>
      <c r="O298" s="43"/>
      <c r="P298" s="33">
        <f t="shared" si="121"/>
        <v>0</v>
      </c>
      <c r="Q298" s="64">
        <f t="shared" si="122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23">E301+E303+E305+E307+E309+E311+E313+E315+E317</f>
        <v>0</v>
      </c>
      <c r="F299" s="38">
        <f t="shared" si="123"/>
        <v>0</v>
      </c>
      <c r="G299" s="38">
        <f>G301+G303+G305+G307+G309+G311+G313+G315+G317</f>
        <v>19450</v>
      </c>
      <c r="H299" s="38">
        <f t="shared" ref="H299:I299" si="124">H301+H303+H305+H307+H309+H311+H313+H315+H317</f>
        <v>0</v>
      </c>
      <c r="I299" s="38">
        <f t="shared" si="124"/>
        <v>0</v>
      </c>
      <c r="J299" s="40">
        <f t="shared" si="119"/>
        <v>19450</v>
      </c>
      <c r="K299" s="44">
        <f t="shared" ref="K299:L300" si="125">K301+K303+K305+K307+K309+K311+K313+K315+K317</f>
        <v>0</v>
      </c>
      <c r="L299" s="38">
        <f t="shared" si="125"/>
        <v>0</v>
      </c>
      <c r="M299" s="40">
        <f t="shared" si="120"/>
        <v>0</v>
      </c>
      <c r="N299" s="44">
        <f t="shared" ref="N299:O300" si="126">N301+N303+N305+N307+N309+N311+N313+N315+N317</f>
        <v>0</v>
      </c>
      <c r="O299" s="38">
        <f t="shared" si="126"/>
        <v>0</v>
      </c>
      <c r="P299" s="39">
        <f t="shared" si="121"/>
        <v>0</v>
      </c>
      <c r="Q299" s="65">
        <f t="shared" si="122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23"/>
        <v>0</v>
      </c>
      <c r="F300" s="32">
        <f t="shared" si="123"/>
        <v>0</v>
      </c>
      <c r="G300" s="32">
        <f t="shared" si="123"/>
        <v>0</v>
      </c>
      <c r="H300" s="32">
        <f t="shared" si="123"/>
        <v>0</v>
      </c>
      <c r="I300" s="32">
        <f t="shared" si="123"/>
        <v>0</v>
      </c>
      <c r="J300" s="34">
        <f t="shared" si="119"/>
        <v>0</v>
      </c>
      <c r="K300" s="57">
        <f t="shared" si="125"/>
        <v>0</v>
      </c>
      <c r="L300" s="32">
        <f t="shared" si="125"/>
        <v>0</v>
      </c>
      <c r="M300" s="34">
        <f t="shared" si="120"/>
        <v>0</v>
      </c>
      <c r="N300" s="57">
        <f t="shared" si="126"/>
        <v>0</v>
      </c>
      <c r="O300" s="32">
        <f t="shared" si="126"/>
        <v>0</v>
      </c>
      <c r="P300" s="33">
        <f t="shared" si="121"/>
        <v>0</v>
      </c>
      <c r="Q300" s="64">
        <f t="shared" si="122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9"/>
        <v>3500</v>
      </c>
      <c r="K301" s="44">
        <v>0</v>
      </c>
      <c r="L301" s="38">
        <v>0</v>
      </c>
      <c r="M301" s="40">
        <f t="shared" si="120"/>
        <v>0</v>
      </c>
      <c r="N301" s="44">
        <v>0</v>
      </c>
      <c r="O301" s="38">
        <v>0</v>
      </c>
      <c r="P301" s="39">
        <f t="shared" si="121"/>
        <v>0</v>
      </c>
      <c r="Q301" s="65">
        <f t="shared" si="122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9"/>
        <v>0</v>
      </c>
      <c r="K302" s="55"/>
      <c r="L302" s="43"/>
      <c r="M302" s="34">
        <f t="shared" si="120"/>
        <v>0</v>
      </c>
      <c r="N302" s="55"/>
      <c r="O302" s="43"/>
      <c r="P302" s="33">
        <f t="shared" si="121"/>
        <v>0</v>
      </c>
      <c r="Q302" s="64">
        <f t="shared" si="122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9"/>
        <v>50</v>
      </c>
      <c r="K303" s="44">
        <v>0</v>
      </c>
      <c r="L303" s="38">
        <v>0</v>
      </c>
      <c r="M303" s="40">
        <f t="shared" si="120"/>
        <v>0</v>
      </c>
      <c r="N303" s="44">
        <v>0</v>
      </c>
      <c r="O303" s="38">
        <v>0</v>
      </c>
      <c r="P303" s="39">
        <f t="shared" si="121"/>
        <v>0</v>
      </c>
      <c r="Q303" s="65">
        <f t="shared" si="122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9"/>
        <v>0</v>
      </c>
      <c r="K304" s="55"/>
      <c r="L304" s="43"/>
      <c r="M304" s="34">
        <f t="shared" si="120"/>
        <v>0</v>
      </c>
      <c r="N304" s="55"/>
      <c r="O304" s="43"/>
      <c r="P304" s="33">
        <f t="shared" si="121"/>
        <v>0</v>
      </c>
      <c r="Q304" s="64">
        <f t="shared" si="122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9"/>
        <v>3000</v>
      </c>
      <c r="K305" s="44">
        <v>0</v>
      </c>
      <c r="L305" s="38">
        <v>0</v>
      </c>
      <c r="M305" s="40">
        <f t="shared" si="120"/>
        <v>0</v>
      </c>
      <c r="N305" s="44">
        <v>0</v>
      </c>
      <c r="O305" s="38">
        <v>0</v>
      </c>
      <c r="P305" s="39">
        <f t="shared" si="121"/>
        <v>0</v>
      </c>
      <c r="Q305" s="65">
        <f t="shared" si="122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9"/>
        <v>0</v>
      </c>
      <c r="K306" s="55"/>
      <c r="L306" s="43"/>
      <c r="M306" s="34">
        <f t="shared" ref="M306:M350" si="127">SUM(K306:L306)</f>
        <v>0</v>
      </c>
      <c r="N306" s="55"/>
      <c r="O306" s="43"/>
      <c r="P306" s="33">
        <f t="shared" si="121"/>
        <v>0</v>
      </c>
      <c r="Q306" s="64">
        <f t="shared" si="122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9"/>
        <v>500</v>
      </c>
      <c r="K307" s="44">
        <v>0</v>
      </c>
      <c r="L307" s="38">
        <v>0</v>
      </c>
      <c r="M307" s="40">
        <f t="shared" si="127"/>
        <v>0</v>
      </c>
      <c r="N307" s="44">
        <v>0</v>
      </c>
      <c r="O307" s="38">
        <v>0</v>
      </c>
      <c r="P307" s="39">
        <f t="shared" si="121"/>
        <v>0</v>
      </c>
      <c r="Q307" s="65">
        <f t="shared" si="122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9"/>
        <v>0</v>
      </c>
      <c r="K308" s="55"/>
      <c r="L308" s="43"/>
      <c r="M308" s="34">
        <f t="shared" si="127"/>
        <v>0</v>
      </c>
      <c r="N308" s="55"/>
      <c r="O308" s="43"/>
      <c r="P308" s="33">
        <f t="shared" si="121"/>
        <v>0</v>
      </c>
      <c r="Q308" s="64">
        <f t="shared" si="122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9"/>
        <v>8000</v>
      </c>
      <c r="K309" s="44">
        <v>0</v>
      </c>
      <c r="L309" s="38">
        <v>0</v>
      </c>
      <c r="M309" s="40">
        <f t="shared" si="127"/>
        <v>0</v>
      </c>
      <c r="N309" s="44">
        <v>0</v>
      </c>
      <c r="O309" s="38">
        <v>0</v>
      </c>
      <c r="P309" s="39">
        <f t="shared" si="121"/>
        <v>0</v>
      </c>
      <c r="Q309" s="65">
        <f t="shared" si="122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9"/>
        <v>0</v>
      </c>
      <c r="K310" s="55"/>
      <c r="L310" s="43"/>
      <c r="M310" s="34">
        <f t="shared" si="127"/>
        <v>0</v>
      </c>
      <c r="N310" s="55"/>
      <c r="O310" s="43"/>
      <c r="P310" s="33">
        <f t="shared" si="121"/>
        <v>0</v>
      </c>
      <c r="Q310" s="64">
        <f t="shared" si="122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9"/>
        <v>800</v>
      </c>
      <c r="K311" s="44">
        <v>0</v>
      </c>
      <c r="L311" s="38">
        <v>0</v>
      </c>
      <c r="M311" s="40">
        <f t="shared" si="127"/>
        <v>0</v>
      </c>
      <c r="N311" s="44">
        <v>0</v>
      </c>
      <c r="O311" s="38">
        <v>0</v>
      </c>
      <c r="P311" s="39">
        <f t="shared" si="121"/>
        <v>0</v>
      </c>
      <c r="Q311" s="65">
        <f t="shared" si="122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9"/>
        <v>0</v>
      </c>
      <c r="K312" s="55"/>
      <c r="L312" s="43"/>
      <c r="M312" s="34">
        <f t="shared" si="127"/>
        <v>0</v>
      </c>
      <c r="N312" s="55"/>
      <c r="O312" s="43"/>
      <c r="P312" s="33">
        <f t="shared" si="121"/>
        <v>0</v>
      </c>
      <c r="Q312" s="64">
        <f t="shared" si="122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9"/>
        <v>500</v>
      </c>
      <c r="K313" s="44">
        <v>0</v>
      </c>
      <c r="L313" s="38">
        <v>0</v>
      </c>
      <c r="M313" s="40">
        <f t="shared" si="127"/>
        <v>0</v>
      </c>
      <c r="N313" s="44">
        <v>0</v>
      </c>
      <c r="O313" s="38">
        <v>0</v>
      </c>
      <c r="P313" s="39">
        <f t="shared" si="121"/>
        <v>0</v>
      </c>
      <c r="Q313" s="65">
        <f t="shared" si="122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9"/>
        <v>0</v>
      </c>
      <c r="K314" s="55"/>
      <c r="L314" s="43"/>
      <c r="M314" s="34">
        <f t="shared" si="127"/>
        <v>0</v>
      </c>
      <c r="N314" s="55"/>
      <c r="O314" s="43"/>
      <c r="P314" s="33">
        <f t="shared" si="121"/>
        <v>0</v>
      </c>
      <c r="Q314" s="64">
        <f t="shared" si="122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8">SUM(E315:I315)</f>
        <v>2500</v>
      </c>
      <c r="K315" s="44">
        <v>0</v>
      </c>
      <c r="L315" s="38">
        <v>0</v>
      </c>
      <c r="M315" s="40">
        <f t="shared" ref="M315:M316" si="129">SUM(K315:L315)</f>
        <v>0</v>
      </c>
      <c r="N315" s="44">
        <v>0</v>
      </c>
      <c r="O315" s="38">
        <v>0</v>
      </c>
      <c r="P315" s="39">
        <f t="shared" ref="P315:P316" si="130">SUM(N315:O315)</f>
        <v>0</v>
      </c>
      <c r="Q315" s="65">
        <f t="shared" si="122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8"/>
        <v>0</v>
      </c>
      <c r="K316" s="55"/>
      <c r="L316" s="43"/>
      <c r="M316" s="34">
        <f t="shared" si="129"/>
        <v>0</v>
      </c>
      <c r="N316" s="55"/>
      <c r="O316" s="43"/>
      <c r="P316" s="33">
        <f t="shared" si="130"/>
        <v>0</v>
      </c>
      <c r="Q316" s="64">
        <f t="shared" si="122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9"/>
        <v>600</v>
      </c>
      <c r="K317" s="44">
        <v>0</v>
      </c>
      <c r="L317" s="38">
        <v>0</v>
      </c>
      <c r="M317" s="40">
        <f t="shared" si="127"/>
        <v>0</v>
      </c>
      <c r="N317" s="44">
        <v>0</v>
      </c>
      <c r="O317" s="38">
        <v>0</v>
      </c>
      <c r="P317" s="39">
        <f t="shared" si="121"/>
        <v>0</v>
      </c>
      <c r="Q317" s="65">
        <f t="shared" si="122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27"/>
        <v>0</v>
      </c>
      <c r="N318" s="55"/>
      <c r="O318" s="43"/>
      <c r="P318" s="33">
        <f t="shared" si="121"/>
        <v>0</v>
      </c>
      <c r="Q318" s="64">
        <f t="shared" si="122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9"/>
        <v>20800</v>
      </c>
      <c r="K319" s="44">
        <v>0</v>
      </c>
      <c r="L319" s="38">
        <v>0</v>
      </c>
      <c r="M319" s="40">
        <f t="shared" si="127"/>
        <v>0</v>
      </c>
      <c r="N319" s="44">
        <v>0</v>
      </c>
      <c r="O319" s="38">
        <v>0</v>
      </c>
      <c r="P319" s="39">
        <f t="shared" si="121"/>
        <v>0</v>
      </c>
      <c r="Q319" s="65">
        <f t="shared" si="122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9"/>
        <v>0</v>
      </c>
      <c r="K320" s="55"/>
      <c r="L320" s="43"/>
      <c r="M320" s="34">
        <f t="shared" si="127"/>
        <v>0</v>
      </c>
      <c r="N320" s="55"/>
      <c r="O320" s="43"/>
      <c r="P320" s="33">
        <f t="shared" si="121"/>
        <v>0</v>
      </c>
      <c r="Q320" s="64">
        <f t="shared" si="122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9"/>
        <v>2000</v>
      </c>
      <c r="K321" s="44">
        <v>0</v>
      </c>
      <c r="L321" s="38">
        <v>0</v>
      </c>
      <c r="M321" s="40">
        <f t="shared" si="127"/>
        <v>0</v>
      </c>
      <c r="N321" s="44">
        <v>0</v>
      </c>
      <c r="O321" s="38">
        <v>0</v>
      </c>
      <c r="P321" s="39">
        <f t="shared" si="121"/>
        <v>0</v>
      </c>
      <c r="Q321" s="65">
        <f t="shared" si="122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31">SUM(E322:I322)</f>
        <v>0</v>
      </c>
      <c r="K322" s="55"/>
      <c r="L322" s="43"/>
      <c r="M322" s="34">
        <f t="shared" si="127"/>
        <v>0</v>
      </c>
      <c r="N322" s="55"/>
      <c r="O322" s="43"/>
      <c r="P322" s="33">
        <f t="shared" si="121"/>
        <v>0</v>
      </c>
      <c r="Q322" s="64">
        <f t="shared" si="122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32">E325+E327+E329+E331+E333+E335+E337+E339+E341+E343+E345</f>
        <v>0</v>
      </c>
      <c r="F323" s="38">
        <f t="shared" si="132"/>
        <v>0</v>
      </c>
      <c r="G323" s="38">
        <f>G325+G327+G329+G331+G333+G335+G337+G339+G341+G343+G345</f>
        <v>64805</v>
      </c>
      <c r="H323" s="38">
        <f t="shared" ref="H323:I323" si="133">H325+H327+H329+H331+H333+H335+H337+H339+H341+H343+H345</f>
        <v>0</v>
      </c>
      <c r="I323" s="38">
        <f t="shared" si="133"/>
        <v>0</v>
      </c>
      <c r="J323" s="40">
        <f t="shared" si="131"/>
        <v>64805</v>
      </c>
      <c r="K323" s="44">
        <f t="shared" ref="K323:L324" si="134">K325+K327+K329+K331+K333+K335+K337+K339+K341+K343+K345</f>
        <v>0</v>
      </c>
      <c r="L323" s="38">
        <f t="shared" si="134"/>
        <v>0</v>
      </c>
      <c r="M323" s="40">
        <f t="shared" si="127"/>
        <v>0</v>
      </c>
      <c r="N323" s="44">
        <f t="shared" ref="N323:O324" si="135">N325+N327+N329+N331+N333+N335+N337+N339+N341+N343+N345</f>
        <v>0</v>
      </c>
      <c r="O323" s="38">
        <f t="shared" si="135"/>
        <v>0</v>
      </c>
      <c r="P323" s="39">
        <f t="shared" si="121"/>
        <v>0</v>
      </c>
      <c r="Q323" s="65">
        <f t="shared" si="122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32"/>
        <v>0</v>
      </c>
      <c r="F324" s="32">
        <f t="shared" si="132"/>
        <v>0</v>
      </c>
      <c r="G324" s="32">
        <f t="shared" si="132"/>
        <v>0</v>
      </c>
      <c r="H324" s="32">
        <f t="shared" si="132"/>
        <v>0</v>
      </c>
      <c r="I324" s="32">
        <f t="shared" si="132"/>
        <v>0</v>
      </c>
      <c r="J324" s="34">
        <f t="shared" si="131"/>
        <v>0</v>
      </c>
      <c r="K324" s="57">
        <f t="shared" si="134"/>
        <v>0</v>
      </c>
      <c r="L324" s="32">
        <f t="shared" si="134"/>
        <v>0</v>
      </c>
      <c r="M324" s="34">
        <f t="shared" si="127"/>
        <v>0</v>
      </c>
      <c r="N324" s="57">
        <f t="shared" si="135"/>
        <v>0</v>
      </c>
      <c r="O324" s="32">
        <f t="shared" si="135"/>
        <v>0</v>
      </c>
      <c r="P324" s="33">
        <f t="shared" si="121"/>
        <v>0</v>
      </c>
      <c r="Q324" s="64">
        <f t="shared" si="122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31"/>
        <v>2500</v>
      </c>
      <c r="K325" s="44">
        <v>0</v>
      </c>
      <c r="L325" s="38">
        <v>0</v>
      </c>
      <c r="M325" s="40">
        <f t="shared" si="127"/>
        <v>0</v>
      </c>
      <c r="N325" s="44">
        <v>0</v>
      </c>
      <c r="O325" s="38">
        <v>0</v>
      </c>
      <c r="P325" s="39">
        <f t="shared" si="121"/>
        <v>0</v>
      </c>
      <c r="Q325" s="65">
        <f t="shared" si="122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31"/>
        <v>0</v>
      </c>
      <c r="K326" s="55"/>
      <c r="L326" s="43"/>
      <c r="M326" s="34">
        <f t="shared" si="127"/>
        <v>0</v>
      </c>
      <c r="N326" s="55"/>
      <c r="O326" s="43"/>
      <c r="P326" s="33">
        <f t="shared" si="121"/>
        <v>0</v>
      </c>
      <c r="Q326" s="64">
        <f t="shared" si="122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31"/>
        <v>6500</v>
      </c>
      <c r="K327" s="44">
        <v>0</v>
      </c>
      <c r="L327" s="38">
        <v>0</v>
      </c>
      <c r="M327" s="40">
        <f t="shared" si="127"/>
        <v>0</v>
      </c>
      <c r="N327" s="44">
        <v>0</v>
      </c>
      <c r="O327" s="38">
        <v>0</v>
      </c>
      <c r="P327" s="39">
        <f t="shared" si="121"/>
        <v>0</v>
      </c>
      <c r="Q327" s="65">
        <f t="shared" si="122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31"/>
        <v>0</v>
      </c>
      <c r="K328" s="55"/>
      <c r="L328" s="43"/>
      <c r="M328" s="34">
        <f t="shared" si="127"/>
        <v>0</v>
      </c>
      <c r="N328" s="55"/>
      <c r="O328" s="43"/>
      <c r="P328" s="33">
        <f t="shared" si="121"/>
        <v>0</v>
      </c>
      <c r="Q328" s="64">
        <f t="shared" si="122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31"/>
        <v>5000</v>
      </c>
      <c r="K329" s="44">
        <v>0</v>
      </c>
      <c r="L329" s="38">
        <v>0</v>
      </c>
      <c r="M329" s="40">
        <f t="shared" si="127"/>
        <v>0</v>
      </c>
      <c r="N329" s="44">
        <v>0</v>
      </c>
      <c r="O329" s="38">
        <v>0</v>
      </c>
      <c r="P329" s="39">
        <f t="shared" si="121"/>
        <v>0</v>
      </c>
      <c r="Q329" s="65">
        <f t="shared" si="122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31"/>
        <v>0</v>
      </c>
      <c r="K330" s="55"/>
      <c r="L330" s="43"/>
      <c r="M330" s="34">
        <f t="shared" si="127"/>
        <v>0</v>
      </c>
      <c r="N330" s="55"/>
      <c r="O330" s="43"/>
      <c r="P330" s="33">
        <f t="shared" si="121"/>
        <v>0</v>
      </c>
      <c r="Q330" s="64">
        <f t="shared" si="122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31"/>
        <v>510</v>
      </c>
      <c r="K331" s="44">
        <v>0</v>
      </c>
      <c r="L331" s="38">
        <v>0</v>
      </c>
      <c r="M331" s="40">
        <f t="shared" si="127"/>
        <v>0</v>
      </c>
      <c r="N331" s="44">
        <v>0</v>
      </c>
      <c r="O331" s="38">
        <v>0</v>
      </c>
      <c r="P331" s="39">
        <f t="shared" si="121"/>
        <v>0</v>
      </c>
      <c r="Q331" s="65">
        <f t="shared" si="122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31"/>
        <v>0</v>
      </c>
      <c r="K332" s="55"/>
      <c r="L332" s="43"/>
      <c r="M332" s="34">
        <f t="shared" si="127"/>
        <v>0</v>
      </c>
      <c r="N332" s="55"/>
      <c r="O332" s="43"/>
      <c r="P332" s="33">
        <f t="shared" si="121"/>
        <v>0</v>
      </c>
      <c r="Q332" s="64">
        <f t="shared" si="122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31"/>
        <v>3000</v>
      </c>
      <c r="K333" s="44">
        <v>0</v>
      </c>
      <c r="L333" s="38">
        <v>0</v>
      </c>
      <c r="M333" s="40">
        <f t="shared" si="127"/>
        <v>0</v>
      </c>
      <c r="N333" s="44">
        <v>0</v>
      </c>
      <c r="O333" s="38">
        <v>0</v>
      </c>
      <c r="P333" s="39">
        <f t="shared" si="121"/>
        <v>0</v>
      </c>
      <c r="Q333" s="65">
        <f t="shared" si="122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31"/>
        <v>0</v>
      </c>
      <c r="K334" s="55"/>
      <c r="L334" s="43"/>
      <c r="M334" s="34">
        <f t="shared" si="127"/>
        <v>0</v>
      </c>
      <c r="N334" s="55"/>
      <c r="O334" s="43"/>
      <c r="P334" s="33">
        <f t="shared" si="121"/>
        <v>0</v>
      </c>
      <c r="Q334" s="64">
        <f t="shared" si="122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31"/>
        <v>15700</v>
      </c>
      <c r="K335" s="44">
        <v>0</v>
      </c>
      <c r="L335" s="38">
        <v>0</v>
      </c>
      <c r="M335" s="40">
        <f t="shared" si="127"/>
        <v>0</v>
      </c>
      <c r="N335" s="44">
        <v>0</v>
      </c>
      <c r="O335" s="38">
        <v>0</v>
      </c>
      <c r="P335" s="39">
        <f t="shared" si="121"/>
        <v>0</v>
      </c>
      <c r="Q335" s="65">
        <f t="shared" si="122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31"/>
        <v>0</v>
      </c>
      <c r="K336" s="55"/>
      <c r="L336" s="43"/>
      <c r="M336" s="34">
        <f t="shared" si="127"/>
        <v>0</v>
      </c>
      <c r="N336" s="55"/>
      <c r="O336" s="43"/>
      <c r="P336" s="33">
        <f t="shared" si="121"/>
        <v>0</v>
      </c>
      <c r="Q336" s="64">
        <f t="shared" si="122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31"/>
        <v>13000</v>
      </c>
      <c r="K337" s="44">
        <v>0</v>
      </c>
      <c r="L337" s="38">
        <v>0</v>
      </c>
      <c r="M337" s="40">
        <f t="shared" si="127"/>
        <v>0</v>
      </c>
      <c r="N337" s="44">
        <v>0</v>
      </c>
      <c r="O337" s="38">
        <v>0</v>
      </c>
      <c r="P337" s="39">
        <f t="shared" si="121"/>
        <v>0</v>
      </c>
      <c r="Q337" s="65">
        <f t="shared" si="122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31"/>
        <v>0</v>
      </c>
      <c r="K338" s="55"/>
      <c r="L338" s="43"/>
      <c r="M338" s="34">
        <f t="shared" si="127"/>
        <v>0</v>
      </c>
      <c r="N338" s="55"/>
      <c r="O338" s="43"/>
      <c r="P338" s="33">
        <f t="shared" si="121"/>
        <v>0</v>
      </c>
      <c r="Q338" s="64">
        <f t="shared" si="122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31"/>
        <v>3395</v>
      </c>
      <c r="K339" s="44">
        <v>0</v>
      </c>
      <c r="L339" s="38">
        <v>0</v>
      </c>
      <c r="M339" s="40">
        <f t="shared" si="127"/>
        <v>0</v>
      </c>
      <c r="N339" s="44">
        <v>0</v>
      </c>
      <c r="O339" s="38">
        <v>0</v>
      </c>
      <c r="P339" s="39">
        <f t="shared" si="121"/>
        <v>0</v>
      </c>
      <c r="Q339" s="65">
        <f t="shared" si="122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31"/>
        <v>0</v>
      </c>
      <c r="K340" s="55"/>
      <c r="L340" s="43"/>
      <c r="M340" s="34">
        <f t="shared" si="127"/>
        <v>0</v>
      </c>
      <c r="N340" s="55"/>
      <c r="O340" s="43"/>
      <c r="P340" s="33">
        <f t="shared" si="121"/>
        <v>0</v>
      </c>
      <c r="Q340" s="64">
        <f t="shared" si="122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31"/>
        <v>14000</v>
      </c>
      <c r="K341" s="44">
        <v>0</v>
      </c>
      <c r="L341" s="38">
        <v>0</v>
      </c>
      <c r="M341" s="40">
        <f t="shared" si="127"/>
        <v>0</v>
      </c>
      <c r="N341" s="44">
        <v>0</v>
      </c>
      <c r="O341" s="38">
        <v>0</v>
      </c>
      <c r="P341" s="39">
        <f t="shared" si="121"/>
        <v>0</v>
      </c>
      <c r="Q341" s="65">
        <f t="shared" si="122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31"/>
        <v>0</v>
      </c>
      <c r="K342" s="55"/>
      <c r="L342" s="43"/>
      <c r="M342" s="34">
        <f t="shared" si="127"/>
        <v>0</v>
      </c>
      <c r="N342" s="55"/>
      <c r="O342" s="43"/>
      <c r="P342" s="33">
        <f t="shared" si="121"/>
        <v>0</v>
      </c>
      <c r="Q342" s="64">
        <f t="shared" si="122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31"/>
        <v>0</v>
      </c>
      <c r="K343" s="44">
        <v>0</v>
      </c>
      <c r="L343" s="38">
        <v>0</v>
      </c>
      <c r="M343" s="40">
        <f t="shared" si="127"/>
        <v>0</v>
      </c>
      <c r="N343" s="44">
        <v>0</v>
      </c>
      <c r="O343" s="38">
        <v>0</v>
      </c>
      <c r="P343" s="39">
        <f t="shared" si="121"/>
        <v>0</v>
      </c>
      <c r="Q343" s="65">
        <f t="shared" si="122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31"/>
        <v>0</v>
      </c>
      <c r="K344" s="55"/>
      <c r="L344" s="43"/>
      <c r="M344" s="34">
        <f t="shared" si="127"/>
        <v>0</v>
      </c>
      <c r="N344" s="55"/>
      <c r="O344" s="43"/>
      <c r="P344" s="33">
        <f t="shared" si="121"/>
        <v>0</v>
      </c>
      <c r="Q344" s="64">
        <f t="shared" si="122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31"/>
        <v>1200</v>
      </c>
      <c r="K345" s="44">
        <v>0</v>
      </c>
      <c r="L345" s="38">
        <v>0</v>
      </c>
      <c r="M345" s="40">
        <f t="shared" si="127"/>
        <v>0</v>
      </c>
      <c r="N345" s="44">
        <v>0</v>
      </c>
      <c r="O345" s="38">
        <v>0</v>
      </c>
      <c r="P345" s="39">
        <f t="shared" si="121"/>
        <v>0</v>
      </c>
      <c r="Q345" s="65">
        <f t="shared" si="122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31"/>
        <v>0</v>
      </c>
      <c r="K346" s="55"/>
      <c r="L346" s="43"/>
      <c r="M346" s="34">
        <f t="shared" si="127"/>
        <v>0</v>
      </c>
      <c r="N346" s="55"/>
      <c r="O346" s="43"/>
      <c r="P346" s="33">
        <f t="shared" si="121"/>
        <v>0</v>
      </c>
      <c r="Q346" s="64">
        <f t="shared" si="122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31"/>
        <v>10152</v>
      </c>
      <c r="K347" s="44">
        <v>0</v>
      </c>
      <c r="L347" s="38">
        <v>0</v>
      </c>
      <c r="M347" s="40">
        <f t="shared" si="127"/>
        <v>0</v>
      </c>
      <c r="N347" s="44">
        <v>0</v>
      </c>
      <c r="O347" s="38">
        <v>0</v>
      </c>
      <c r="P347" s="39">
        <f t="shared" si="121"/>
        <v>0</v>
      </c>
      <c r="Q347" s="65">
        <f t="shared" si="122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31"/>
        <v>0</v>
      </c>
      <c r="K348" s="55"/>
      <c r="L348" s="43"/>
      <c r="M348" s="34">
        <f t="shared" si="127"/>
        <v>0</v>
      </c>
      <c r="N348" s="55"/>
      <c r="O348" s="43"/>
      <c r="P348" s="33">
        <f t="shared" si="121"/>
        <v>0</v>
      </c>
      <c r="Q348" s="64">
        <f t="shared" si="122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31"/>
        <v>989</v>
      </c>
      <c r="K349" s="44">
        <v>0</v>
      </c>
      <c r="L349" s="38">
        <v>0</v>
      </c>
      <c r="M349" s="40">
        <f t="shared" si="127"/>
        <v>0</v>
      </c>
      <c r="N349" s="44">
        <v>0</v>
      </c>
      <c r="O349" s="38">
        <v>0</v>
      </c>
      <c r="P349" s="39">
        <f t="shared" si="121"/>
        <v>0</v>
      </c>
      <c r="Q349" s="65">
        <f t="shared" si="122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31"/>
        <v>0</v>
      </c>
      <c r="K350" s="55"/>
      <c r="L350" s="43"/>
      <c r="M350" s="34">
        <f t="shared" si="127"/>
        <v>0</v>
      </c>
      <c r="N350" s="55"/>
      <c r="O350" s="43"/>
      <c r="P350" s="33">
        <f t="shared" si="121"/>
        <v>0</v>
      </c>
      <c r="Q350" s="64">
        <f t="shared" si="122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36">SUM(E351:I351)</f>
        <v>0</v>
      </c>
      <c r="K351" s="44">
        <v>0</v>
      </c>
      <c r="L351" s="38">
        <v>0</v>
      </c>
      <c r="M351" s="40">
        <f t="shared" ref="M351" si="137">SUM(K351:L351)</f>
        <v>0</v>
      </c>
      <c r="N351" s="44">
        <v>0</v>
      </c>
      <c r="O351" s="38">
        <v>0</v>
      </c>
      <c r="P351" s="39">
        <f t="shared" ref="P351" si="138">SUM(N351:O351)</f>
        <v>0</v>
      </c>
      <c r="Q351" s="65">
        <f t="shared" si="122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2"/>
        <v>0</v>
      </c>
      <c r="R352" s="88"/>
    </row>
  </sheetData>
  <sortState ref="R7:T281">
    <sortCondition ref="S7:S281"/>
  </sortState>
  <mergeCells count="555">
    <mergeCell ref="A351:A352"/>
    <mergeCell ref="B351:B352"/>
    <mergeCell ref="C351:C352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  <mergeCell ref="D291:D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35:A336"/>
    <mergeCell ref="B335:B336"/>
    <mergeCell ref="C335:C336"/>
    <mergeCell ref="A337:A338"/>
    <mergeCell ref="B337:B338"/>
    <mergeCell ref="C337:C33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R282:R283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D270:D271"/>
    <mergeCell ref="D272:D273"/>
    <mergeCell ref="R276:R277"/>
    <mergeCell ref="A278:A279"/>
    <mergeCell ref="B278:B279"/>
    <mergeCell ref="C278:C279"/>
    <mergeCell ref="A280:A281"/>
    <mergeCell ref="B280:B281"/>
    <mergeCell ref="C280:C281"/>
    <mergeCell ref="C270:C271"/>
    <mergeCell ref="A272:A273"/>
    <mergeCell ref="B272:B273"/>
    <mergeCell ref="C272:C273"/>
    <mergeCell ref="A242:A243"/>
    <mergeCell ref="B242:B243"/>
    <mergeCell ref="C242:C243"/>
    <mergeCell ref="A245:B246"/>
    <mergeCell ref="D245:D246"/>
    <mergeCell ref="R253:R254"/>
    <mergeCell ref="A257:A258"/>
    <mergeCell ref="B257:B258"/>
    <mergeCell ref="C257:C258"/>
    <mergeCell ref="A247:A248"/>
    <mergeCell ref="B247:B248"/>
    <mergeCell ref="C247:C248"/>
    <mergeCell ref="A249:A250"/>
    <mergeCell ref="B249:B250"/>
    <mergeCell ref="A220:A221"/>
    <mergeCell ref="B220:B221"/>
    <mergeCell ref="C220:C221"/>
    <mergeCell ref="A222:A223"/>
    <mergeCell ref="B222:B223"/>
    <mergeCell ref="C222:C223"/>
    <mergeCell ref="A216:A217"/>
    <mergeCell ref="B216:B217"/>
    <mergeCell ref="C216:C217"/>
    <mergeCell ref="A218:A219"/>
    <mergeCell ref="B218:B219"/>
    <mergeCell ref="C218:C219"/>
    <mergeCell ref="D230:D231"/>
    <mergeCell ref="A232:A233"/>
    <mergeCell ref="B232:B233"/>
    <mergeCell ref="C232:C233"/>
    <mergeCell ref="A234:A235"/>
    <mergeCell ref="B234:B235"/>
    <mergeCell ref="C234:C235"/>
    <mergeCell ref="A230:A231"/>
    <mergeCell ref="B230:B231"/>
    <mergeCell ref="C230:C231"/>
    <mergeCell ref="D191:D192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A204:A205"/>
    <mergeCell ref="B204:B205"/>
    <mergeCell ref="C204:C205"/>
    <mergeCell ref="A206:A207"/>
    <mergeCell ref="B206:B207"/>
    <mergeCell ref="C206:C207"/>
    <mergeCell ref="A200:A201"/>
    <mergeCell ref="B200:B201"/>
    <mergeCell ref="C200:C201"/>
    <mergeCell ref="A202:A203"/>
    <mergeCell ref="B202:B203"/>
    <mergeCell ref="C202:C203"/>
    <mergeCell ref="A198:A199"/>
    <mergeCell ref="B198:B199"/>
    <mergeCell ref="C198:C199"/>
    <mergeCell ref="R16:R17"/>
    <mergeCell ref="R51:R52"/>
    <mergeCell ref="R68:R69"/>
    <mergeCell ref="R80:R81"/>
    <mergeCell ref="R91:R92"/>
    <mergeCell ref="R120:R121"/>
    <mergeCell ref="R128:R129"/>
    <mergeCell ref="R152:R153"/>
    <mergeCell ref="R163:R164"/>
    <mergeCell ref="C333:C334"/>
    <mergeCell ref="C249:C250"/>
    <mergeCell ref="A251:A252"/>
    <mergeCell ref="B251:B252"/>
    <mergeCell ref="C251:C25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C245:C24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C291:C292"/>
    <mergeCell ref="A291:B292"/>
    <mergeCell ref="A282:A283"/>
    <mergeCell ref="B282:B283"/>
    <mergeCell ref="C282:C283"/>
    <mergeCell ref="A274:A275"/>
    <mergeCell ref="B274:B275"/>
    <mergeCell ref="C274:C275"/>
    <mergeCell ref="A276:A277"/>
    <mergeCell ref="B276:B277"/>
    <mergeCell ref="C276:C277"/>
    <mergeCell ref="A265:A266"/>
    <mergeCell ref="B265:B266"/>
    <mergeCell ref="C265:C266"/>
    <mergeCell ref="A267:A268"/>
    <mergeCell ref="B267:B268"/>
    <mergeCell ref="C267:C268"/>
    <mergeCell ref="A270:B271"/>
    <mergeCell ref="A253:A254"/>
    <mergeCell ref="B253:B254"/>
    <mergeCell ref="C253:C254"/>
    <mergeCell ref="A255:A256"/>
    <mergeCell ref="B255:B256"/>
    <mergeCell ref="C255:C256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12:A213"/>
    <mergeCell ref="B212:B213"/>
    <mergeCell ref="C212:C213"/>
    <mergeCell ref="A214:A215"/>
    <mergeCell ref="B214:B215"/>
    <mergeCell ref="C214:C215"/>
    <mergeCell ref="A208:A209"/>
    <mergeCell ref="B208:B209"/>
    <mergeCell ref="C208:C209"/>
    <mergeCell ref="A210:A211"/>
    <mergeCell ref="B210:B211"/>
    <mergeCell ref="C210:C211"/>
    <mergeCell ref="A179:A180"/>
    <mergeCell ref="B179:B180"/>
    <mergeCell ref="C179:C180"/>
    <mergeCell ref="C196:C197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A189:A190"/>
    <mergeCell ref="A191:A192"/>
    <mergeCell ref="B191:B192"/>
    <mergeCell ref="C191:C192"/>
    <mergeCell ref="D183:D184"/>
    <mergeCell ref="D185:D186"/>
    <mergeCell ref="D187:D188"/>
    <mergeCell ref="B189:B190"/>
    <mergeCell ref="C189:C190"/>
    <mergeCell ref="D189:D19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87:C188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D181:D182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C161:C162"/>
    <mergeCell ref="A158:A159"/>
    <mergeCell ref="B158:B159"/>
    <mergeCell ref="C158:C159"/>
    <mergeCell ref="A161:B162"/>
    <mergeCell ref="A154:A155"/>
    <mergeCell ref="B154:B155"/>
    <mergeCell ref="C154:C155"/>
    <mergeCell ref="A156:A157"/>
    <mergeCell ref="B156:B157"/>
    <mergeCell ref="C156:C157"/>
    <mergeCell ref="C150:C151"/>
    <mergeCell ref="A152:A153"/>
    <mergeCell ref="B152:B153"/>
    <mergeCell ref="C152:C153"/>
    <mergeCell ref="A150:B151"/>
    <mergeCell ref="A147:A148"/>
    <mergeCell ref="B147:B148"/>
    <mergeCell ref="C147:C148"/>
    <mergeCell ref="C137:C138"/>
    <mergeCell ref="A139:A140"/>
    <mergeCell ref="B139:B140"/>
    <mergeCell ref="C139:C140"/>
    <mergeCell ref="A132:A133"/>
    <mergeCell ref="B132:B133"/>
    <mergeCell ref="C132:C133"/>
    <mergeCell ref="A134:A135"/>
    <mergeCell ref="B134:B135"/>
    <mergeCell ref="C134:C135"/>
    <mergeCell ref="A137:B138"/>
    <mergeCell ref="A145:A146"/>
    <mergeCell ref="B145:B146"/>
    <mergeCell ref="C145:C146"/>
    <mergeCell ref="A141:A142"/>
    <mergeCell ref="B141:B142"/>
    <mergeCell ref="C141:C142"/>
    <mergeCell ref="A143:A144"/>
    <mergeCell ref="B143:B144"/>
    <mergeCell ref="C143:C144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5:A116"/>
    <mergeCell ref="B115:B116"/>
    <mergeCell ref="C115:C116"/>
    <mergeCell ref="A118:B119"/>
    <mergeCell ref="C118:C119"/>
    <mergeCell ref="A111:B112"/>
    <mergeCell ref="C111:C112"/>
    <mergeCell ref="D111:D112"/>
    <mergeCell ref="A113:A114"/>
    <mergeCell ref="B113:B114"/>
    <mergeCell ref="C113:C114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B99"/>
    <mergeCell ref="C98:C99"/>
    <mergeCell ref="D98:D99"/>
    <mergeCell ref="A100:A101"/>
    <mergeCell ref="B100:B101"/>
    <mergeCell ref="C100:C101"/>
    <mergeCell ref="A93:A94"/>
    <mergeCell ref="B93:B94"/>
    <mergeCell ref="C93:C94"/>
    <mergeCell ref="D93:D94"/>
    <mergeCell ref="A95:A96"/>
    <mergeCell ref="B95:B96"/>
    <mergeCell ref="C95:C96"/>
    <mergeCell ref="A89:A90"/>
    <mergeCell ref="B89:B90"/>
    <mergeCell ref="C89:C90"/>
    <mergeCell ref="A91:A92"/>
    <mergeCell ref="B91:B92"/>
    <mergeCell ref="A84:A85"/>
    <mergeCell ref="B84:B85"/>
    <mergeCell ref="C84:C85"/>
    <mergeCell ref="A87:B88"/>
    <mergeCell ref="C87:C88"/>
    <mergeCell ref="D87:D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B61"/>
    <mergeCell ref="C60:C61"/>
    <mergeCell ref="D60:D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D45:D46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8:A39"/>
    <mergeCell ref="B38:B39"/>
    <mergeCell ref="C38:C39"/>
    <mergeCell ref="A41:B42"/>
    <mergeCell ref="C41:C42"/>
    <mergeCell ref="A34:A35"/>
    <mergeCell ref="B34:B35"/>
    <mergeCell ref="C34:C35"/>
    <mergeCell ref="A36:A37"/>
    <mergeCell ref="B36:B37"/>
    <mergeCell ref="C36:C37"/>
    <mergeCell ref="A28:A29"/>
    <mergeCell ref="B28:B29"/>
    <mergeCell ref="C28:C29"/>
    <mergeCell ref="A30:A33"/>
    <mergeCell ref="B30:B33"/>
    <mergeCell ref="C30:C3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D38:D39"/>
    <mergeCell ref="C91:C92"/>
    <mergeCell ref="D118:D119"/>
    <mergeCell ref="D22:D23"/>
    <mergeCell ref="D41:D42"/>
    <mergeCell ref="D28:D29"/>
    <mergeCell ref="D179:D180"/>
    <mergeCell ref="D137:D138"/>
    <mergeCell ref="D150:D151"/>
    <mergeCell ref="D141:D142"/>
    <mergeCell ref="D143:D144"/>
    <mergeCell ref="D161:D1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52"/>
  <sheetViews>
    <sheetView workbookViewId="0">
      <pane ySplit="5" topLeftCell="A96" activePane="bottomLeft" state="frozen"/>
      <selection sqref="A1:XFD1048576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80:A281"/>
    <mergeCell ref="B280:B281"/>
    <mergeCell ref="C280:C281"/>
    <mergeCell ref="A337:A338"/>
    <mergeCell ref="B337:B338"/>
    <mergeCell ref="C337:C338"/>
    <mergeCell ref="A339:A340"/>
    <mergeCell ref="B339:B340"/>
    <mergeCell ref="C339:C340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70:D271"/>
    <mergeCell ref="A276:A277"/>
    <mergeCell ref="B276:B277"/>
    <mergeCell ref="C276:C277"/>
    <mergeCell ref="A278:A279"/>
    <mergeCell ref="B278:B279"/>
    <mergeCell ref="C278:C279"/>
    <mergeCell ref="C270:C271"/>
    <mergeCell ref="A272:A273"/>
    <mergeCell ref="B272:B273"/>
    <mergeCell ref="C272:C273"/>
    <mergeCell ref="A274:A275"/>
    <mergeCell ref="B274:B275"/>
    <mergeCell ref="C274:C275"/>
    <mergeCell ref="A257:A258"/>
    <mergeCell ref="B257:B258"/>
    <mergeCell ref="C257:C258"/>
    <mergeCell ref="A259:A260"/>
    <mergeCell ref="B259:B260"/>
    <mergeCell ref="C259:C260"/>
    <mergeCell ref="A247:A248"/>
    <mergeCell ref="B247:B248"/>
    <mergeCell ref="C247:C248"/>
    <mergeCell ref="A249:A250"/>
    <mergeCell ref="B249:B250"/>
    <mergeCell ref="C249:C250"/>
    <mergeCell ref="A253:A254"/>
    <mergeCell ref="B253:B254"/>
    <mergeCell ref="C253:C254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255:A256"/>
    <mergeCell ref="B255:B256"/>
    <mergeCell ref="C255:C256"/>
    <mergeCell ref="C245:C246"/>
    <mergeCell ref="B238:B239"/>
    <mergeCell ref="C238:C239"/>
    <mergeCell ref="R16:R17"/>
    <mergeCell ref="A189:A190"/>
    <mergeCell ref="B189:B190"/>
    <mergeCell ref="C189:C190"/>
    <mergeCell ref="D189:D190"/>
    <mergeCell ref="A191:A192"/>
    <mergeCell ref="B191:B192"/>
    <mergeCell ref="C191:C192"/>
    <mergeCell ref="A230:A231"/>
    <mergeCell ref="B230:B231"/>
    <mergeCell ref="C230:C231"/>
    <mergeCell ref="A232:A233"/>
    <mergeCell ref="B232:B233"/>
    <mergeCell ref="C232:C23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C291:C292"/>
    <mergeCell ref="A291:B292"/>
    <mergeCell ref="A301:A302"/>
    <mergeCell ref="B301:B302"/>
    <mergeCell ref="C301:C302"/>
    <mergeCell ref="A251:A252"/>
    <mergeCell ref="B251:B252"/>
    <mergeCell ref="C251:C252"/>
    <mergeCell ref="A220:A221"/>
    <mergeCell ref="B220:B221"/>
    <mergeCell ref="C220:C221"/>
    <mergeCell ref="A222:A223"/>
    <mergeCell ref="B222:B223"/>
    <mergeCell ref="C222:C223"/>
    <mergeCell ref="A240:A241"/>
    <mergeCell ref="B240:B241"/>
    <mergeCell ref="C240:C241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4:A235"/>
    <mergeCell ref="B234:B235"/>
    <mergeCell ref="C234:C235"/>
    <mergeCell ref="A187:A188"/>
    <mergeCell ref="A198:A199"/>
    <mergeCell ref="B198:B199"/>
    <mergeCell ref="C198:C199"/>
    <mergeCell ref="A200:A201"/>
    <mergeCell ref="B200:B201"/>
    <mergeCell ref="C200:C201"/>
    <mergeCell ref="C196:C197"/>
    <mergeCell ref="B187:B188"/>
    <mergeCell ref="C187:C188"/>
    <mergeCell ref="A193:A194"/>
    <mergeCell ref="B193:B194"/>
    <mergeCell ref="C193:C194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75:A176"/>
    <mergeCell ref="B175:B176"/>
    <mergeCell ref="C175:C176"/>
    <mergeCell ref="D175:D176"/>
    <mergeCell ref="D179:D180"/>
    <mergeCell ref="A177:A178"/>
    <mergeCell ref="B177:B178"/>
    <mergeCell ref="C177:C178"/>
    <mergeCell ref="A179:A180"/>
    <mergeCell ref="B179:B180"/>
    <mergeCell ref="C179:C18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37:C138"/>
    <mergeCell ref="A147:A148"/>
    <mergeCell ref="B147:B148"/>
    <mergeCell ref="C147:C148"/>
    <mergeCell ref="A150:B151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3:C144"/>
    <mergeCell ref="A139:A140"/>
    <mergeCell ref="B139:B140"/>
    <mergeCell ref="C139:C140"/>
    <mergeCell ref="A141:A142"/>
    <mergeCell ref="B141:B142"/>
    <mergeCell ref="C141:C142"/>
    <mergeCell ref="C150:C151"/>
    <mergeCell ref="A145:A146"/>
    <mergeCell ref="B145:B146"/>
    <mergeCell ref="C145:C146"/>
    <mergeCell ref="A111:B112"/>
    <mergeCell ref="D111:D112"/>
    <mergeCell ref="C118:C119"/>
    <mergeCell ref="A120:A121"/>
    <mergeCell ref="B120:B121"/>
    <mergeCell ref="C120:C121"/>
    <mergeCell ref="A113:A114"/>
    <mergeCell ref="B113:B114"/>
    <mergeCell ref="C113:C114"/>
    <mergeCell ref="A115:A116"/>
    <mergeCell ref="B115:B116"/>
    <mergeCell ref="C115:C116"/>
    <mergeCell ref="A118:B119"/>
    <mergeCell ref="A89:A90"/>
    <mergeCell ref="B89:B90"/>
    <mergeCell ref="A87:B88"/>
    <mergeCell ref="A100:A101"/>
    <mergeCell ref="B100:B101"/>
    <mergeCell ref="C100:C101"/>
    <mergeCell ref="A102:A103"/>
    <mergeCell ref="B102:B103"/>
    <mergeCell ref="C102:C103"/>
    <mergeCell ref="C98:C99"/>
    <mergeCell ref="A82:A83"/>
    <mergeCell ref="B82:B83"/>
    <mergeCell ref="C82:C83"/>
    <mergeCell ref="A78:A79"/>
    <mergeCell ref="B78:B79"/>
    <mergeCell ref="C78:C79"/>
    <mergeCell ref="A80:A81"/>
    <mergeCell ref="B80:B81"/>
    <mergeCell ref="C80:C81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3:A44"/>
    <mergeCell ref="B43:B44"/>
    <mergeCell ref="C43:C44"/>
    <mergeCell ref="A36:A37"/>
    <mergeCell ref="B36:B37"/>
    <mergeCell ref="C36:C37"/>
    <mergeCell ref="A38:A39"/>
    <mergeCell ref="B38:B39"/>
    <mergeCell ref="A41:B42"/>
    <mergeCell ref="A34:A35"/>
    <mergeCell ref="B34:B35"/>
    <mergeCell ref="C34:C35"/>
    <mergeCell ref="A28:A29"/>
    <mergeCell ref="B28:B29"/>
    <mergeCell ref="C28:C29"/>
    <mergeCell ref="A30:A33"/>
    <mergeCell ref="B30:B33"/>
    <mergeCell ref="C41:C42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C89:C90"/>
    <mergeCell ref="D87:D88"/>
    <mergeCell ref="C60:C61"/>
    <mergeCell ref="C53:C54"/>
    <mergeCell ref="C55:C56"/>
    <mergeCell ref="C66:C67"/>
    <mergeCell ref="C68:C69"/>
    <mergeCell ref="C62:C63"/>
    <mergeCell ref="C64:C65"/>
    <mergeCell ref="C87:C88"/>
    <mergeCell ref="D22:D23"/>
    <mergeCell ref="D28:D29"/>
    <mergeCell ref="D177:D178"/>
    <mergeCell ref="C216:C217"/>
    <mergeCell ref="D141:D142"/>
    <mergeCell ref="D181:D182"/>
    <mergeCell ref="D183:D184"/>
    <mergeCell ref="D185:D186"/>
    <mergeCell ref="D191:D192"/>
    <mergeCell ref="C30:C33"/>
    <mergeCell ref="C38:C39"/>
    <mergeCell ref="D38:D39"/>
    <mergeCell ref="D41:D42"/>
    <mergeCell ref="D45:D46"/>
    <mergeCell ref="C91:C92"/>
    <mergeCell ref="C93:C94"/>
    <mergeCell ref="C111:C112"/>
    <mergeCell ref="C104:C105"/>
    <mergeCell ref="C106:C107"/>
    <mergeCell ref="C126:C127"/>
    <mergeCell ref="C128:C129"/>
    <mergeCell ref="C122:C123"/>
    <mergeCell ref="C124:C125"/>
    <mergeCell ref="C130:C131"/>
    <mergeCell ref="R51:R52"/>
    <mergeCell ref="A57:A58"/>
    <mergeCell ref="B57:B58"/>
    <mergeCell ref="C57:C58"/>
    <mergeCell ref="A60:B61"/>
    <mergeCell ref="D60:D61"/>
    <mergeCell ref="R68:R69"/>
    <mergeCell ref="R80:R81"/>
    <mergeCell ref="A84:A85"/>
    <mergeCell ref="B84:B85"/>
    <mergeCell ref="C84:C85"/>
    <mergeCell ref="A53:A54"/>
    <mergeCell ref="B53:B54"/>
    <mergeCell ref="A55:A56"/>
    <mergeCell ref="B55:B56"/>
    <mergeCell ref="A66:A67"/>
    <mergeCell ref="B66:B67"/>
    <mergeCell ref="A68:A69"/>
    <mergeCell ref="B68:B69"/>
    <mergeCell ref="A62:A63"/>
    <mergeCell ref="B62:B63"/>
    <mergeCell ref="A64:A65"/>
    <mergeCell ref="B64:B65"/>
    <mergeCell ref="A74:A75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91:A92"/>
    <mergeCell ref="B91:B92"/>
    <mergeCell ref="A93:A94"/>
    <mergeCell ref="B93:B94"/>
    <mergeCell ref="A104:A105"/>
    <mergeCell ref="B104:B105"/>
    <mergeCell ref="A106:A107"/>
    <mergeCell ref="B106:B107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A126:A127"/>
    <mergeCell ref="B126:B127"/>
    <mergeCell ref="A128:A129"/>
    <mergeCell ref="B128:B129"/>
    <mergeCell ref="A122:A123"/>
    <mergeCell ref="B122:B123"/>
    <mergeCell ref="A124:A125"/>
    <mergeCell ref="B124:B125"/>
    <mergeCell ref="A130:A131"/>
    <mergeCell ref="B130:B131"/>
    <mergeCell ref="A132:A133"/>
    <mergeCell ref="B132:B133"/>
    <mergeCell ref="C132:C133"/>
    <mergeCell ref="A143:A144"/>
    <mergeCell ref="B143:B144"/>
    <mergeCell ref="D150:D151"/>
    <mergeCell ref="R152:R153"/>
    <mergeCell ref="A158:A159"/>
    <mergeCell ref="B158:B159"/>
    <mergeCell ref="C158:C159"/>
    <mergeCell ref="A161:B162"/>
    <mergeCell ref="D161:D162"/>
    <mergeCell ref="R163:R164"/>
    <mergeCell ref="R191:R192"/>
    <mergeCell ref="A165:A166"/>
    <mergeCell ref="B165:B166"/>
    <mergeCell ref="C165:C166"/>
    <mergeCell ref="A167:A168"/>
    <mergeCell ref="B167:B168"/>
    <mergeCell ref="C167:C168"/>
    <mergeCell ref="D167:D168"/>
    <mergeCell ref="C161:C162"/>
    <mergeCell ref="A163:A164"/>
    <mergeCell ref="B163:B164"/>
    <mergeCell ref="C163:C164"/>
    <mergeCell ref="D187:D188"/>
    <mergeCell ref="A169:A170"/>
    <mergeCell ref="B169:B170"/>
    <mergeCell ref="C169:C170"/>
    <mergeCell ref="D193:D194"/>
    <mergeCell ref="A196:B197"/>
    <mergeCell ref="D196:D197"/>
    <mergeCell ref="R208:R209"/>
    <mergeCell ref="D230:D231"/>
    <mergeCell ref="A242:A243"/>
    <mergeCell ref="B242:B243"/>
    <mergeCell ref="C242:C243"/>
    <mergeCell ref="A245:B246"/>
    <mergeCell ref="D245:D246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36:A237"/>
    <mergeCell ref="B236:B237"/>
    <mergeCell ref="C236:C237"/>
    <mergeCell ref="A238:A239"/>
    <mergeCell ref="D291:D292"/>
    <mergeCell ref="A351:A352"/>
    <mergeCell ref="B351:B352"/>
    <mergeCell ref="C351:C352"/>
    <mergeCell ref="R253:R254"/>
    <mergeCell ref="A267:A268"/>
    <mergeCell ref="B267:B268"/>
    <mergeCell ref="C267:C268"/>
    <mergeCell ref="A270:B271"/>
    <mergeCell ref="D272:D273"/>
    <mergeCell ref="R276:R277"/>
    <mergeCell ref="R282:R283"/>
    <mergeCell ref="A288:A289"/>
    <mergeCell ref="B288:B289"/>
    <mergeCell ref="C288:C289"/>
    <mergeCell ref="A265:A266"/>
    <mergeCell ref="B265:B266"/>
    <mergeCell ref="C265:C266"/>
    <mergeCell ref="A261:A262"/>
    <mergeCell ref="B261:B262"/>
    <mergeCell ref="C261:C262"/>
    <mergeCell ref="A263:A264"/>
    <mergeCell ref="B263:B264"/>
    <mergeCell ref="C263:C2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2"/>
  <sheetViews>
    <sheetView workbookViewId="0">
      <pane ySplit="5" topLeftCell="A9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13:A314"/>
    <mergeCell ref="B313:B314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C270:C271"/>
    <mergeCell ref="A274:A275"/>
    <mergeCell ref="B274:B275"/>
    <mergeCell ref="C274:C275"/>
    <mergeCell ref="A272:A273"/>
    <mergeCell ref="B272:B273"/>
    <mergeCell ref="C272:C273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28:A229"/>
    <mergeCell ref="B228:B229"/>
    <mergeCell ref="C228:C229"/>
    <mergeCell ref="D230:D231"/>
    <mergeCell ref="D189:D190"/>
    <mergeCell ref="A191:A192"/>
    <mergeCell ref="B191:B192"/>
    <mergeCell ref="C191:C192"/>
    <mergeCell ref="D191:D192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D187:D188"/>
    <mergeCell ref="A224:A225"/>
    <mergeCell ref="B224:B225"/>
    <mergeCell ref="C224:C225"/>
    <mergeCell ref="A226:A227"/>
    <mergeCell ref="B226:B227"/>
    <mergeCell ref="C226:C22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18:A219"/>
    <mergeCell ref="B218:B219"/>
    <mergeCell ref="C218:C219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65:A266"/>
    <mergeCell ref="B265:B266"/>
    <mergeCell ref="C265:C266"/>
    <mergeCell ref="A236:A237"/>
    <mergeCell ref="B236:B237"/>
    <mergeCell ref="A261:A262"/>
    <mergeCell ref="B261:B262"/>
    <mergeCell ref="C261:C262"/>
    <mergeCell ref="A263:A264"/>
    <mergeCell ref="B263:B264"/>
    <mergeCell ref="C263:C26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C196:C197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89:A190"/>
    <mergeCell ref="B189:B190"/>
    <mergeCell ref="C189:C190"/>
    <mergeCell ref="A165:A166"/>
    <mergeCell ref="B165:B166"/>
    <mergeCell ref="C165:C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D8:D9"/>
    <mergeCell ref="C89:C90"/>
    <mergeCell ref="D22:D23"/>
    <mergeCell ref="D28:D29"/>
    <mergeCell ref="C222:C223"/>
    <mergeCell ref="C245:C246"/>
    <mergeCell ref="A8:A9"/>
    <mergeCell ref="P2:P3"/>
    <mergeCell ref="A4:B5"/>
    <mergeCell ref="C4:C5"/>
    <mergeCell ref="A6:B7"/>
    <mergeCell ref="C6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52"/>
  <sheetViews>
    <sheetView workbookViewId="0">
      <pane ySplit="3" topLeftCell="A91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52"/>
  <sheetViews>
    <sheetView workbookViewId="0">
      <pane xSplit="4" ySplit="5" topLeftCell="E88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2"/>
  <sheetViews>
    <sheetView workbookViewId="0">
      <pane ySplit="5" topLeftCell="A8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6" t="s">
        <v>302</v>
      </c>
      <c r="B1" s="146"/>
      <c r="C1" s="146"/>
      <c r="D1" s="147"/>
      <c r="E1" s="150" t="s">
        <v>0</v>
      </c>
      <c r="F1" s="151"/>
      <c r="G1" s="151"/>
      <c r="H1" s="151"/>
      <c r="I1" s="151"/>
      <c r="J1" s="151"/>
      <c r="K1" s="151" t="s">
        <v>1</v>
      </c>
      <c r="L1" s="151"/>
      <c r="M1" s="151"/>
      <c r="N1" s="151" t="s">
        <v>2</v>
      </c>
      <c r="O1" s="151"/>
      <c r="P1" s="151"/>
      <c r="Q1" s="133" t="s">
        <v>3</v>
      </c>
      <c r="R1" s="103"/>
    </row>
    <row r="2" spans="1:20" s="1" customFormat="1" ht="14.4" x14ac:dyDescent="0.3">
      <c r="A2" s="146"/>
      <c r="B2" s="146"/>
      <c r="C2" s="146"/>
      <c r="D2" s="147"/>
      <c r="E2" s="135">
        <v>610</v>
      </c>
      <c r="F2" s="137">
        <v>620</v>
      </c>
      <c r="G2" s="137">
        <v>630</v>
      </c>
      <c r="H2" s="137">
        <v>640</v>
      </c>
      <c r="I2" s="137">
        <v>650</v>
      </c>
      <c r="J2" s="137" t="s">
        <v>4</v>
      </c>
      <c r="K2" s="137">
        <v>710</v>
      </c>
      <c r="L2" s="137">
        <v>720</v>
      </c>
      <c r="M2" s="137" t="s">
        <v>4</v>
      </c>
      <c r="N2" s="137">
        <v>810</v>
      </c>
      <c r="O2" s="137">
        <v>820</v>
      </c>
      <c r="P2" s="137" t="s">
        <v>4</v>
      </c>
      <c r="Q2" s="134"/>
      <c r="R2" s="103"/>
    </row>
    <row r="3" spans="1:20" s="1" customFormat="1" ht="15" thickBot="1" x14ac:dyDescent="0.35">
      <c r="A3" s="148"/>
      <c r="B3" s="148"/>
      <c r="C3" s="148"/>
      <c r="D3" s="149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 t="s">
        <v>5</v>
      </c>
      <c r="R3" s="103"/>
    </row>
    <row r="4" spans="1:20" ht="14.4" x14ac:dyDescent="0.3">
      <c r="A4" s="139" t="s">
        <v>303</v>
      </c>
      <c r="B4" s="140"/>
      <c r="C4" s="116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41"/>
      <c r="B5" s="142"/>
      <c r="C5" s="117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12" t="s">
        <v>8</v>
      </c>
      <c r="B6" s="113"/>
      <c r="C6" s="116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14"/>
      <c r="B7" s="115"/>
      <c r="C7" s="117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0" t="s">
        <v>10</v>
      </c>
      <c r="B8" s="131"/>
      <c r="C8" s="132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0"/>
      <c r="B9" s="111"/>
      <c r="C9" s="122"/>
      <c r="D9" s="12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0"/>
      <c r="B10" s="111" t="s">
        <v>12</v>
      </c>
      <c r="C10" s="12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0"/>
      <c r="B11" s="111"/>
      <c r="C11" s="12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0"/>
      <c r="B12" s="111" t="s">
        <v>14</v>
      </c>
      <c r="C12" s="12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0"/>
      <c r="B13" s="111"/>
      <c r="C13" s="12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0" t="s">
        <v>16</v>
      </c>
      <c r="B14" s="111"/>
      <c r="C14" s="12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0"/>
      <c r="B15" s="111"/>
      <c r="C15" s="12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0" t="s">
        <v>19</v>
      </c>
      <c r="B16" s="111"/>
      <c r="C16" s="12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0" t="s">
        <v>19</v>
      </c>
      <c r="S16" s="101">
        <f>Q16+Q18</f>
        <v>13020</v>
      </c>
    </row>
    <row r="17" spans="1:19" x14ac:dyDescent="0.3">
      <c r="A17" s="110"/>
      <c r="B17" s="111"/>
      <c r="C17" s="12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0"/>
      <c r="S17" s="102">
        <f>Q17+Q19</f>
        <v>0</v>
      </c>
    </row>
    <row r="18" spans="1:19" x14ac:dyDescent="0.3">
      <c r="A18" s="110" t="s">
        <v>19</v>
      </c>
      <c r="B18" s="111"/>
      <c r="C18" s="12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0"/>
      <c r="B19" s="111"/>
      <c r="C19" s="12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0" t="s">
        <v>24</v>
      </c>
      <c r="B20" s="111"/>
      <c r="C20" s="12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0"/>
      <c r="B21" s="111"/>
      <c r="C21" s="12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0" t="s">
        <v>27</v>
      </c>
      <c r="B22" s="111"/>
      <c r="C22" s="122" t="s">
        <v>28</v>
      </c>
      <c r="D22" s="129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0"/>
      <c r="B23" s="111"/>
      <c r="C23" s="122"/>
      <c r="D23" s="129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0"/>
      <c r="B24" s="111" t="s">
        <v>29</v>
      </c>
      <c r="C24" s="145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0"/>
      <c r="B25" s="111"/>
      <c r="C25" s="12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0"/>
      <c r="B26" s="111" t="s">
        <v>29</v>
      </c>
      <c r="C26" s="12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0"/>
      <c r="B27" s="111"/>
      <c r="C27" s="12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0"/>
      <c r="B28" s="111" t="s">
        <v>32</v>
      </c>
      <c r="C28" s="145" t="s">
        <v>306</v>
      </c>
      <c r="D28" s="129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0"/>
      <c r="B29" s="111"/>
      <c r="C29" s="128"/>
      <c r="D29" s="12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0"/>
      <c r="B30" s="111" t="s">
        <v>300</v>
      </c>
      <c r="C30" s="12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0"/>
      <c r="B31" s="111"/>
      <c r="C31" s="12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0"/>
      <c r="B32" s="111"/>
      <c r="C32" s="12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0"/>
      <c r="B33" s="111"/>
      <c r="C33" s="12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0"/>
      <c r="B34" s="111" t="s">
        <v>287</v>
      </c>
      <c r="C34" s="12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0"/>
      <c r="B35" s="111"/>
      <c r="C35" s="12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0" t="s">
        <v>33</v>
      </c>
      <c r="B36" s="111"/>
      <c r="C36" s="12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0"/>
      <c r="B37" s="111"/>
      <c r="C37" s="12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0" t="s">
        <v>35</v>
      </c>
      <c r="B38" s="111"/>
      <c r="C38" s="122" t="s">
        <v>36</v>
      </c>
      <c r="D38" s="129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0"/>
      <c r="B39" s="121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12" t="s">
        <v>37</v>
      </c>
      <c r="B41" s="113"/>
      <c r="C41" s="116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14"/>
      <c r="B42" s="115"/>
      <c r="C42" s="117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5" t="s">
        <v>39</v>
      </c>
      <c r="B43" s="125"/>
      <c r="C43" s="128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1"/>
      <c r="B44" s="111"/>
      <c r="C44" s="12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1" t="s">
        <v>42</v>
      </c>
      <c r="B45" s="111"/>
      <c r="C45" s="122" t="s">
        <v>43</v>
      </c>
      <c r="D45" s="129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1"/>
      <c r="B46" s="111"/>
      <c r="C46" s="122"/>
      <c r="D46" s="129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1"/>
      <c r="B47" s="111" t="s">
        <v>44</v>
      </c>
      <c r="C47" s="12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1"/>
      <c r="B48" s="111"/>
      <c r="C48" s="12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1"/>
      <c r="B49" s="111" t="s">
        <v>46</v>
      </c>
      <c r="C49" s="12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1"/>
      <c r="B50" s="111"/>
      <c r="C50" s="12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1" t="s">
        <v>48</v>
      </c>
      <c r="B51" s="111"/>
      <c r="C51" s="12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1" t="s">
        <v>48</v>
      </c>
      <c r="S51" s="101">
        <f>Q51+Q53</f>
        <v>5300</v>
      </c>
    </row>
    <row r="52" spans="1:19" x14ac:dyDescent="0.3">
      <c r="A52" s="111"/>
      <c r="B52" s="111"/>
      <c r="C52" s="12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1"/>
      <c r="S52" s="102">
        <f>Q52+Q54</f>
        <v>0</v>
      </c>
    </row>
    <row r="53" spans="1:19" x14ac:dyDescent="0.3">
      <c r="A53" s="111" t="s">
        <v>48</v>
      </c>
      <c r="B53" s="111"/>
      <c r="C53" s="12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1"/>
      <c r="B54" s="111"/>
      <c r="C54" s="12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1" t="s">
        <v>52</v>
      </c>
      <c r="B55" s="111"/>
      <c r="C55" s="12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1"/>
      <c r="B56" s="111"/>
      <c r="C56" s="12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1" t="s">
        <v>54</v>
      </c>
      <c r="B57" s="111"/>
      <c r="C57" s="12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1"/>
      <c r="B58" s="121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12" t="s">
        <v>57</v>
      </c>
      <c r="B60" s="113"/>
      <c r="C60" s="116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14"/>
      <c r="B61" s="115"/>
      <c r="C61" s="117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5" t="s">
        <v>59</v>
      </c>
      <c r="B62" s="125"/>
      <c r="C62" s="128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1"/>
      <c r="B63" s="111"/>
      <c r="C63" s="12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1" t="s">
        <v>60</v>
      </c>
      <c r="B64" s="111"/>
      <c r="C64" s="12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1"/>
      <c r="B65" s="111"/>
      <c r="C65" s="12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1" t="s">
        <v>62</v>
      </c>
      <c r="B66" s="111"/>
      <c r="C66" s="145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1"/>
      <c r="B67" s="111"/>
      <c r="C67" s="128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1" t="s">
        <v>62</v>
      </c>
      <c r="B68" s="111"/>
      <c r="C68" s="12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1" t="s">
        <v>62</v>
      </c>
      <c r="S68" s="101">
        <f>Q68+Q70</f>
        <v>12864</v>
      </c>
    </row>
    <row r="69" spans="1:19" x14ac:dyDescent="0.3">
      <c r="A69" s="111"/>
      <c r="B69" s="111"/>
      <c r="C69" s="12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1"/>
      <c r="S69" s="102">
        <f>Q69+Q71</f>
        <v>0</v>
      </c>
    </row>
    <row r="70" spans="1:19" ht="13.8" customHeight="1" x14ac:dyDescent="0.3">
      <c r="A70" s="111" t="s">
        <v>62</v>
      </c>
      <c r="B70" s="111"/>
      <c r="C70" s="145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1"/>
      <c r="B71" s="111"/>
      <c r="C71" s="128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1" t="s">
        <v>62</v>
      </c>
      <c r="B72" s="111"/>
      <c r="C72" s="12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1"/>
      <c r="B73" s="111"/>
      <c r="C73" s="12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52" t="s">
        <v>62</v>
      </c>
      <c r="B74" s="152"/>
      <c r="C74" s="145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5"/>
      <c r="B75" s="125"/>
      <c r="C75" s="128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1" t="s">
        <v>64</v>
      </c>
      <c r="B76" s="111"/>
      <c r="C76" s="12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1"/>
      <c r="B77" s="111"/>
      <c r="C77" s="12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1" t="s">
        <v>67</v>
      </c>
      <c r="B78" s="111"/>
      <c r="C78" s="12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1"/>
      <c r="B79" s="111"/>
      <c r="C79" s="12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1" t="s">
        <v>69</v>
      </c>
      <c r="B80" s="111"/>
      <c r="C80" s="12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1" t="s">
        <v>69</v>
      </c>
      <c r="S80" s="101">
        <f>Q80+Q82</f>
        <v>20567</v>
      </c>
    </row>
    <row r="81" spans="1:19" x14ac:dyDescent="0.3">
      <c r="A81" s="111"/>
      <c r="B81" s="111"/>
      <c r="C81" s="12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1"/>
      <c r="S81" s="102">
        <f>Q81+Q83</f>
        <v>0</v>
      </c>
    </row>
    <row r="82" spans="1:19" x14ac:dyDescent="0.3">
      <c r="A82" s="111" t="s">
        <v>69</v>
      </c>
      <c r="B82" s="111"/>
      <c r="C82" s="12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1"/>
      <c r="B83" s="111"/>
      <c r="C83" s="12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1" t="s">
        <v>69</v>
      </c>
      <c r="B84" s="111"/>
      <c r="C84" s="12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1"/>
      <c r="B85" s="121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12" t="s">
        <v>74</v>
      </c>
      <c r="B87" s="113"/>
      <c r="C87" s="116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14"/>
      <c r="B88" s="115"/>
      <c r="C88" s="117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5" t="s">
        <v>76</v>
      </c>
      <c r="B89" s="125"/>
      <c r="C89" s="128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1"/>
      <c r="B90" s="111"/>
      <c r="C90" s="12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52" t="s">
        <v>79</v>
      </c>
      <c r="B91" s="152"/>
      <c r="C91" s="145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1" t="s">
        <v>79</v>
      </c>
      <c r="S91" s="101">
        <f>Q91+Q93</f>
        <v>1888</v>
      </c>
    </row>
    <row r="92" spans="1:19" x14ac:dyDescent="0.3">
      <c r="A92" s="125"/>
      <c r="B92" s="125"/>
      <c r="C92" s="128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1"/>
      <c r="S92" s="102">
        <f>Q92+Q94</f>
        <v>0</v>
      </c>
    </row>
    <row r="93" spans="1:19" x14ac:dyDescent="0.3">
      <c r="A93" s="152" t="s">
        <v>79</v>
      </c>
      <c r="B93" s="152"/>
      <c r="C93" s="145" t="s">
        <v>308</v>
      </c>
      <c r="D93" s="143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5"/>
      <c r="B94" s="125"/>
      <c r="C94" s="128"/>
      <c r="D94" s="144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1" t="s">
        <v>81</v>
      </c>
      <c r="B95" s="111"/>
      <c r="C95" s="12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1"/>
      <c r="B96" s="121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12" t="s">
        <v>83</v>
      </c>
      <c r="B98" s="113"/>
      <c r="C98" s="116" t="s">
        <v>84</v>
      </c>
      <c r="D98" s="118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14"/>
      <c r="B99" s="115"/>
      <c r="C99" s="117"/>
      <c r="D99" s="119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24" t="s">
        <v>85</v>
      </c>
      <c r="B100" s="125"/>
      <c r="C100" s="128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0"/>
      <c r="B101" s="111"/>
      <c r="C101" s="12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0" t="s">
        <v>87</v>
      </c>
      <c r="B102" s="111"/>
      <c r="C102" s="12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0"/>
      <c r="B103" s="111"/>
      <c r="C103" s="12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0" t="s">
        <v>89</v>
      </c>
      <c r="B104" s="111"/>
      <c r="C104" s="12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0"/>
      <c r="B105" s="111"/>
      <c r="C105" s="12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0" t="s">
        <v>90</v>
      </c>
      <c r="B106" s="111"/>
      <c r="C106" s="12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0"/>
      <c r="B107" s="111"/>
      <c r="C107" s="12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0" t="s">
        <v>93</v>
      </c>
      <c r="B108" s="111"/>
      <c r="C108" s="12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0"/>
      <c r="B109" s="121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12" t="s">
        <v>96</v>
      </c>
      <c r="B111" s="113"/>
      <c r="C111" s="116" t="s">
        <v>97</v>
      </c>
      <c r="D111" s="126"/>
      <c r="E111" s="16">
        <f>E113+E115</f>
        <v>0</v>
      </c>
      <c r="F111" s="17">
        <f t="shared" ref="E111:J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14"/>
      <c r="B112" s="115"/>
      <c r="C112" s="117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5" t="s">
        <v>98</v>
      </c>
      <c r="B113" s="125"/>
      <c r="C113" s="128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1"/>
      <c r="B114" s="111"/>
      <c r="C114" s="12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1" t="s">
        <v>100</v>
      </c>
      <c r="B115" s="111"/>
      <c r="C115" s="12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1"/>
      <c r="B116" s="121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12" t="s">
        <v>103</v>
      </c>
      <c r="B118" s="113"/>
      <c r="C118" s="116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14"/>
      <c r="B119" s="115"/>
      <c r="C119" s="117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30" t="s">
        <v>105</v>
      </c>
      <c r="B120" s="131"/>
      <c r="C120" s="132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30" t="s">
        <v>105</v>
      </c>
      <c r="S120" s="101">
        <f>Q120+Q122+Q124+Q126</f>
        <v>51000</v>
      </c>
    </row>
    <row r="121" spans="1:19" x14ac:dyDescent="0.3">
      <c r="A121" s="110"/>
      <c r="B121" s="111"/>
      <c r="C121" s="12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0"/>
      <c r="S121" s="102">
        <f>Q121+Q123+Q125+Q127</f>
        <v>0</v>
      </c>
    </row>
    <row r="122" spans="1:19" x14ac:dyDescent="0.3">
      <c r="A122" s="124" t="s">
        <v>105</v>
      </c>
      <c r="B122" s="111"/>
      <c r="C122" s="12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0"/>
      <c r="B123" s="111"/>
      <c r="C123" s="12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0" t="s">
        <v>105</v>
      </c>
      <c r="B124" s="111"/>
      <c r="C124" s="12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0"/>
      <c r="B125" s="111"/>
      <c r="C125" s="12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0" t="s">
        <v>105</v>
      </c>
      <c r="B126" s="111"/>
      <c r="C126" s="12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0"/>
      <c r="B127" s="111"/>
      <c r="C127" s="12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53" t="s">
        <v>111</v>
      </c>
      <c r="B128" s="152"/>
      <c r="C128" s="145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53" t="s">
        <v>111</v>
      </c>
      <c r="S128" s="101">
        <f>Q128+Q130</f>
        <v>19360</v>
      </c>
    </row>
    <row r="129" spans="1:19" x14ac:dyDescent="0.3">
      <c r="A129" s="124"/>
      <c r="B129" s="125"/>
      <c r="C129" s="128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24"/>
      <c r="S129" s="102">
        <f>Q129+Q131</f>
        <v>0</v>
      </c>
    </row>
    <row r="130" spans="1:19" hidden="1" x14ac:dyDescent="0.3">
      <c r="A130" s="153" t="s">
        <v>111</v>
      </c>
      <c r="B130" s="152"/>
      <c r="C130" s="145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24"/>
      <c r="B131" s="125"/>
      <c r="C131" s="128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53" t="s">
        <v>111</v>
      </c>
      <c r="B132" s="152"/>
      <c r="C132" s="145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56"/>
      <c r="B133" s="157"/>
      <c r="C133" s="158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24" t="s">
        <v>111</v>
      </c>
      <c r="B134" s="125"/>
      <c r="C134" s="128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0"/>
      <c r="B135" s="121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12" t="s">
        <v>113</v>
      </c>
      <c r="B137" s="113"/>
      <c r="C137" s="116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14"/>
      <c r="B138" s="115"/>
      <c r="C138" s="117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24" t="s">
        <v>115</v>
      </c>
      <c r="B139" s="125"/>
      <c r="C139" s="128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0"/>
      <c r="B140" s="111"/>
      <c r="C140" s="12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53" t="s">
        <v>118</v>
      </c>
      <c r="B141" s="152"/>
      <c r="C141" s="145" t="s">
        <v>311</v>
      </c>
      <c r="D141" s="143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24"/>
      <c r="B142" s="125"/>
      <c r="C142" s="128"/>
      <c r="D142" s="144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0" t="s">
        <v>119</v>
      </c>
      <c r="B143" s="111"/>
      <c r="C143" s="122" t="s">
        <v>290</v>
      </c>
      <c r="D143" s="129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0"/>
      <c r="B144" s="111"/>
      <c r="C144" s="122"/>
      <c r="D144" s="129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0" t="s">
        <v>120</v>
      </c>
      <c r="B145" s="111"/>
      <c r="C145" s="12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0"/>
      <c r="B146" s="111"/>
      <c r="C146" s="12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0" t="s">
        <v>120</v>
      </c>
      <c r="B147" s="111"/>
      <c r="C147" s="12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0"/>
      <c r="B148" s="121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12" t="s">
        <v>123</v>
      </c>
      <c r="B150" s="113"/>
      <c r="C150" s="116" t="s">
        <v>124</v>
      </c>
      <c r="D150" s="118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14"/>
      <c r="B151" s="115"/>
      <c r="C151" s="117"/>
      <c r="D151" s="119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30" t="s">
        <v>125</v>
      </c>
      <c r="B152" s="131"/>
      <c r="C152" s="132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30" t="s">
        <v>125</v>
      </c>
      <c r="S152" s="101">
        <f>Q152+Q154</f>
        <v>165255</v>
      </c>
    </row>
    <row r="153" spans="1:19" x14ac:dyDescent="0.3">
      <c r="A153" s="110"/>
      <c r="B153" s="111"/>
      <c r="C153" s="12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0"/>
      <c r="S153" s="102">
        <f>Q153+Q155</f>
        <v>0</v>
      </c>
    </row>
    <row r="154" spans="1:19" x14ac:dyDescent="0.3">
      <c r="A154" s="110" t="s">
        <v>125</v>
      </c>
      <c r="B154" s="111"/>
      <c r="C154" s="12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0"/>
      <c r="B155" s="111"/>
      <c r="C155" s="12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0" t="s">
        <v>129</v>
      </c>
      <c r="B156" s="111"/>
      <c r="C156" s="12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0"/>
      <c r="B157" s="121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24" t="s">
        <v>131</v>
      </c>
      <c r="B158" s="125"/>
      <c r="C158" s="128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0"/>
      <c r="B159" s="121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12" t="s">
        <v>133</v>
      </c>
      <c r="B161" s="113"/>
      <c r="C161" s="116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14"/>
      <c r="B162" s="115"/>
      <c r="C162" s="117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24" t="s">
        <v>135</v>
      </c>
      <c r="B163" s="125"/>
      <c r="C163" s="128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24" t="s">
        <v>135</v>
      </c>
      <c r="S163" s="101">
        <f>Q163+Q165+Q167+Q169+Q171+Q173+Q175+Q177+Q179+Q181+Q183+Q185+Q187+Q189</f>
        <v>100603</v>
      </c>
    </row>
    <row r="164" spans="1:19" x14ac:dyDescent="0.3">
      <c r="A164" s="110"/>
      <c r="B164" s="111"/>
      <c r="C164" s="12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0"/>
      <c r="S164" s="102">
        <f>Q164+Q166+Q168+Q170+Q172+Q174+Q176+Q178+Q180+Q182+Q184+Q186+Q188+Q190</f>
        <v>0</v>
      </c>
    </row>
    <row r="165" spans="1:19" x14ac:dyDescent="0.3">
      <c r="A165" s="110" t="s">
        <v>135</v>
      </c>
      <c r="B165" s="111"/>
      <c r="C165" s="12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0"/>
      <c r="B166" s="111"/>
      <c r="C166" s="12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0" t="s">
        <v>135</v>
      </c>
      <c r="B167" s="111"/>
      <c r="C167" s="122" t="s">
        <v>254</v>
      </c>
      <c r="D167" s="129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0"/>
      <c r="B168" s="111"/>
      <c r="C168" s="122"/>
      <c r="D168" s="129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0" t="s">
        <v>135</v>
      </c>
      <c r="B169" s="111"/>
      <c r="C169" s="122" t="s">
        <v>291</v>
      </c>
      <c r="D169" s="129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0"/>
      <c r="B170" s="111"/>
      <c r="C170" s="122"/>
      <c r="D170" s="129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0" t="s">
        <v>135</v>
      </c>
      <c r="B171" s="111"/>
      <c r="C171" s="122" t="s">
        <v>312</v>
      </c>
      <c r="D171" s="129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0"/>
      <c r="B172" s="111"/>
      <c r="C172" s="122"/>
      <c r="D172" s="129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0" t="s">
        <v>135</v>
      </c>
      <c r="B173" s="111"/>
      <c r="C173" s="122" t="s">
        <v>313</v>
      </c>
      <c r="D173" s="129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0"/>
      <c r="B174" s="111"/>
      <c r="C174" s="122"/>
      <c r="D174" s="129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0" t="s">
        <v>135</v>
      </c>
      <c r="B175" s="111"/>
      <c r="C175" s="122" t="s">
        <v>316</v>
      </c>
      <c r="D175" s="129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0"/>
      <c r="B176" s="111"/>
      <c r="C176" s="122"/>
      <c r="D176" s="129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0" t="s">
        <v>135</v>
      </c>
      <c r="B177" s="111"/>
      <c r="C177" s="122" t="s">
        <v>317</v>
      </c>
      <c r="D177" s="129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0"/>
      <c r="B178" s="111"/>
      <c r="C178" s="122"/>
      <c r="D178" s="129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0" t="s">
        <v>135</v>
      </c>
      <c r="B179" s="111"/>
      <c r="C179" s="122" t="s">
        <v>314</v>
      </c>
      <c r="D179" s="129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0"/>
      <c r="B180" s="111"/>
      <c r="C180" s="122"/>
      <c r="D180" s="129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0" t="s">
        <v>135</v>
      </c>
      <c r="B181" s="111"/>
      <c r="C181" s="122" t="s">
        <v>256</v>
      </c>
      <c r="D181" s="129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0"/>
      <c r="B182" s="111"/>
      <c r="C182" s="122"/>
      <c r="D182" s="129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0" t="s">
        <v>135</v>
      </c>
      <c r="B183" s="111"/>
      <c r="C183" s="122" t="s">
        <v>212</v>
      </c>
      <c r="D183" s="129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0"/>
      <c r="B184" s="111"/>
      <c r="C184" s="122"/>
      <c r="D184" s="129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0" t="s">
        <v>255</v>
      </c>
      <c r="B185" s="111"/>
      <c r="C185" s="122" t="s">
        <v>136</v>
      </c>
      <c r="D185" s="129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0"/>
      <c r="B186" s="111"/>
      <c r="C186" s="122"/>
      <c r="D186" s="129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0" t="s">
        <v>135</v>
      </c>
      <c r="B187" s="111"/>
      <c r="C187" s="122" t="s">
        <v>257</v>
      </c>
      <c r="D187" s="129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0"/>
      <c r="B188" s="111"/>
      <c r="C188" s="122"/>
      <c r="D188" s="129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0" t="s">
        <v>255</v>
      </c>
      <c r="B189" s="111"/>
      <c r="C189" s="122" t="s">
        <v>224</v>
      </c>
      <c r="D189" s="129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0"/>
      <c r="B190" s="111"/>
      <c r="C190" s="122"/>
      <c r="D190" s="129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0" t="s">
        <v>285</v>
      </c>
      <c r="B191" s="111"/>
      <c r="C191" s="122" t="s">
        <v>286</v>
      </c>
      <c r="D191" s="129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0" t="s">
        <v>285</v>
      </c>
      <c r="S191" s="101">
        <f t="shared" ref="S191:S192" si="73">Q191+Q193</f>
        <v>15200</v>
      </c>
    </row>
    <row r="192" spans="1:19" x14ac:dyDescent="0.3">
      <c r="A192" s="110"/>
      <c r="B192" s="111"/>
      <c r="C192" s="122"/>
      <c r="D192" s="129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0"/>
      <c r="S192" s="102">
        <f t="shared" si="73"/>
        <v>0</v>
      </c>
    </row>
    <row r="193" spans="1:19" x14ac:dyDescent="0.3">
      <c r="A193" s="110" t="s">
        <v>285</v>
      </c>
      <c r="B193" s="111"/>
      <c r="C193" s="122" t="s">
        <v>315</v>
      </c>
      <c r="D193" s="129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0"/>
      <c r="B194" s="121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12" t="s">
        <v>137</v>
      </c>
      <c r="B196" s="113"/>
      <c r="C196" s="116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14"/>
      <c r="B197" s="115"/>
      <c r="C197" s="117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54" t="s">
        <v>139</v>
      </c>
      <c r="B198" s="131"/>
      <c r="C198" s="132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24"/>
      <c r="B199" s="111"/>
      <c r="C199" s="12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0"/>
      <c r="B200" s="111" t="s">
        <v>320</v>
      </c>
      <c r="C200" s="128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0"/>
      <c r="B201" s="111"/>
      <c r="C201" s="12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0"/>
      <c r="B202" s="111" t="s">
        <v>321</v>
      </c>
      <c r="C202" s="128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0"/>
      <c r="B203" s="111"/>
      <c r="C203" s="12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0" t="s">
        <v>140</v>
      </c>
      <c r="B204" s="111"/>
      <c r="C204" s="12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0"/>
      <c r="B205" s="111"/>
      <c r="C205" s="12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0" t="s">
        <v>143</v>
      </c>
      <c r="B206" s="111"/>
      <c r="C206" s="12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0"/>
      <c r="B207" s="111"/>
      <c r="C207" s="12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0" t="s">
        <v>145</v>
      </c>
      <c r="B208" s="111"/>
      <c r="C208" s="12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0" t="s">
        <v>145</v>
      </c>
      <c r="S208" s="101">
        <f>Q208+Q224</f>
        <v>123352</v>
      </c>
    </row>
    <row r="209" spans="1:19" x14ac:dyDescent="0.3">
      <c r="A209" s="110"/>
      <c r="B209" s="111"/>
      <c r="C209" s="12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0"/>
      <c r="S209" s="102">
        <f>Q209+Q225</f>
        <v>0</v>
      </c>
    </row>
    <row r="210" spans="1:19" x14ac:dyDescent="0.3">
      <c r="A210" s="110"/>
      <c r="B210" s="111" t="s">
        <v>259</v>
      </c>
      <c r="C210" s="12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0"/>
      <c r="B211" s="111"/>
      <c r="C211" s="12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0"/>
      <c r="B212" s="111" t="s">
        <v>259</v>
      </c>
      <c r="C212" s="12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0"/>
      <c r="B213" s="111"/>
      <c r="C213" s="12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0"/>
      <c r="B214" s="111" t="s">
        <v>259</v>
      </c>
      <c r="C214" s="12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0"/>
      <c r="B215" s="111"/>
      <c r="C215" s="12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0"/>
      <c r="B216" s="111" t="s">
        <v>259</v>
      </c>
      <c r="C216" s="12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0"/>
      <c r="B217" s="111"/>
      <c r="C217" s="12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0"/>
      <c r="B218" s="111" t="s">
        <v>259</v>
      </c>
      <c r="C218" s="12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0"/>
      <c r="B219" s="111"/>
      <c r="C219" s="12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0"/>
      <c r="B220" s="111" t="s">
        <v>259</v>
      </c>
      <c r="C220" s="12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0"/>
      <c r="B221" s="111"/>
      <c r="C221" s="12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0"/>
      <c r="B222" s="111" t="s">
        <v>259</v>
      </c>
      <c r="C222" s="12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0"/>
      <c r="B223" s="111"/>
      <c r="C223" s="12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0" t="s">
        <v>145</v>
      </c>
      <c r="B224" s="111"/>
      <c r="C224" s="12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0"/>
      <c r="B225" s="111"/>
      <c r="C225" s="12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0" t="s">
        <v>146</v>
      </c>
      <c r="B226" s="111"/>
      <c r="C226" s="12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0"/>
      <c r="B227" s="111"/>
      <c r="C227" s="12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0" t="s">
        <v>148</v>
      </c>
      <c r="B228" s="111"/>
      <c r="C228" s="12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0"/>
      <c r="B229" s="111"/>
      <c r="C229" s="12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0" t="s">
        <v>150</v>
      </c>
      <c r="B230" s="111"/>
      <c r="C230" s="122" t="s">
        <v>151</v>
      </c>
      <c r="D230" s="129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0"/>
      <c r="B231" s="111"/>
      <c r="C231" s="122"/>
      <c r="D231" s="129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0"/>
      <c r="B232" s="111" t="s">
        <v>152</v>
      </c>
      <c r="C232" s="12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0"/>
      <c r="B233" s="111"/>
      <c r="C233" s="12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0"/>
      <c r="B234" s="111" t="s">
        <v>152</v>
      </c>
      <c r="C234" s="12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0"/>
      <c r="B235" s="111"/>
      <c r="C235" s="12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0"/>
      <c r="B236" s="111" t="s">
        <v>152</v>
      </c>
      <c r="C236" s="12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0"/>
      <c r="B237" s="111"/>
      <c r="C237" s="12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0"/>
      <c r="B238" s="111" t="s">
        <v>152</v>
      </c>
      <c r="C238" s="12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0"/>
      <c r="B239" s="111"/>
      <c r="C239" s="12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0" t="s">
        <v>153</v>
      </c>
      <c r="B240" s="111"/>
      <c r="C240" s="12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0"/>
      <c r="B241" s="121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24" t="s">
        <v>154</v>
      </c>
      <c r="B242" s="125"/>
      <c r="C242" s="128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0"/>
      <c r="B243" s="121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12" t="s">
        <v>156</v>
      </c>
      <c r="B245" s="113"/>
      <c r="C245" s="116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14"/>
      <c r="B246" s="115"/>
      <c r="C246" s="117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24" t="s">
        <v>158</v>
      </c>
      <c r="B247" s="125"/>
      <c r="C247" s="128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0"/>
      <c r="B248" s="111"/>
      <c r="C248" s="12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0" t="s">
        <v>161</v>
      </c>
      <c r="B249" s="111"/>
      <c r="C249" s="12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0"/>
      <c r="B250" s="111"/>
      <c r="C250" s="12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0" t="s">
        <v>164</v>
      </c>
      <c r="B251" s="111"/>
      <c r="C251" s="12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0"/>
      <c r="B252" s="111"/>
      <c r="C252" s="12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0" t="s">
        <v>166</v>
      </c>
      <c r="B253" s="111"/>
      <c r="C253" s="12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0" t="s">
        <v>166</v>
      </c>
      <c r="S253" s="101">
        <f>Q253+Q255</f>
        <v>214442</v>
      </c>
    </row>
    <row r="254" spans="1:19" x14ac:dyDescent="0.3">
      <c r="A254" s="110"/>
      <c r="B254" s="111"/>
      <c r="C254" s="12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0"/>
      <c r="S254" s="102">
        <f>Q254+Q256</f>
        <v>0</v>
      </c>
    </row>
    <row r="255" spans="1:19" x14ac:dyDescent="0.3">
      <c r="A255" s="110" t="s">
        <v>166</v>
      </c>
      <c r="B255" s="111"/>
      <c r="C255" s="12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0"/>
      <c r="B256" s="111"/>
      <c r="C256" s="12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0" t="s">
        <v>170</v>
      </c>
      <c r="B257" s="111"/>
      <c r="C257" s="12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0"/>
      <c r="B258" s="111"/>
      <c r="C258" s="12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0" t="s">
        <v>172</v>
      </c>
      <c r="B259" s="111"/>
      <c r="C259" s="12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0"/>
      <c r="B260" s="111"/>
      <c r="C260" s="12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0" t="s">
        <v>175</v>
      </c>
      <c r="B261" s="111"/>
      <c r="C261" s="12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0"/>
      <c r="B262" s="111"/>
      <c r="C262" s="12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0" t="s">
        <v>177</v>
      </c>
      <c r="B263" s="111"/>
      <c r="C263" s="12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0"/>
      <c r="B264" s="111"/>
      <c r="C264" s="12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0" t="s">
        <v>179</v>
      </c>
      <c r="B265" s="111"/>
      <c r="C265" s="12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0"/>
      <c r="B266" s="111"/>
      <c r="C266" s="12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0" t="s">
        <v>295</v>
      </c>
      <c r="B267" s="111"/>
      <c r="C267" s="12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0"/>
      <c r="B268" s="121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12" t="s">
        <v>182</v>
      </c>
      <c r="B270" s="113"/>
      <c r="C270" s="116" t="s">
        <v>183</v>
      </c>
      <c r="D270" s="126"/>
      <c r="E270" s="16">
        <f>E272+E274+E276+E278+E280+E282+E284+E286+E288</f>
        <v>0</v>
      </c>
      <c r="F270" s="17">
        <f t="shared" ref="E270:J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14"/>
      <c r="B271" s="115"/>
      <c r="C271" s="117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24" t="s">
        <v>184</v>
      </c>
      <c r="B272" s="125"/>
      <c r="C272" s="128" t="s">
        <v>185</v>
      </c>
      <c r="D272" s="155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0"/>
      <c r="B273" s="111"/>
      <c r="C273" s="122"/>
      <c r="D273" s="129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0" t="s">
        <v>186</v>
      </c>
      <c r="B274" s="111"/>
      <c r="C274" s="12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0"/>
      <c r="B275" s="111"/>
      <c r="C275" s="12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0" t="s">
        <v>188</v>
      </c>
      <c r="B276" s="111"/>
      <c r="C276" s="12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0" t="s">
        <v>188</v>
      </c>
      <c r="S276" s="101">
        <f>Q276+Q278</f>
        <v>10000</v>
      </c>
    </row>
    <row r="277" spans="1:19" hidden="1" x14ac:dyDescent="0.3">
      <c r="A277" s="110"/>
      <c r="B277" s="111"/>
      <c r="C277" s="12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0"/>
      <c r="S277" s="102">
        <f>Q277+Q279</f>
        <v>0</v>
      </c>
    </row>
    <row r="278" spans="1:19" x14ac:dyDescent="0.3">
      <c r="A278" s="110" t="s">
        <v>188</v>
      </c>
      <c r="B278" s="111"/>
      <c r="C278" s="12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0"/>
      <c r="B279" s="111"/>
      <c r="C279" s="12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0" t="s">
        <v>189</v>
      </c>
      <c r="B280" s="111"/>
      <c r="C280" s="12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0"/>
      <c r="B281" s="111"/>
      <c r="C281" s="12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0" t="s">
        <v>191</v>
      </c>
      <c r="B282" s="111"/>
      <c r="C282" s="12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0" t="s">
        <v>191</v>
      </c>
      <c r="S282" s="101">
        <f>Q282+Q284+Q286</f>
        <v>60696</v>
      </c>
    </row>
    <row r="283" spans="1:19" x14ac:dyDescent="0.3">
      <c r="A283" s="110"/>
      <c r="B283" s="111"/>
      <c r="C283" s="12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0"/>
      <c r="S283" s="102">
        <f>Q283+Q285+Q287</f>
        <v>0</v>
      </c>
    </row>
    <row r="284" spans="1:19" x14ac:dyDescent="0.3">
      <c r="A284" s="110" t="s">
        <v>191</v>
      </c>
      <c r="B284" s="111"/>
      <c r="C284" s="145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0"/>
      <c r="B285" s="111"/>
      <c r="C285" s="128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0" t="s">
        <v>191</v>
      </c>
      <c r="B286" s="111"/>
      <c r="C286" s="145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0"/>
      <c r="B287" s="111"/>
      <c r="C287" s="128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0" t="s">
        <v>191</v>
      </c>
      <c r="B288" s="111"/>
      <c r="C288" s="12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0"/>
      <c r="B289" s="121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12" t="s">
        <v>196</v>
      </c>
      <c r="B291" s="113"/>
      <c r="C291" s="116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14"/>
      <c r="B292" s="115"/>
      <c r="C292" s="117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24" t="s">
        <v>198</v>
      </c>
      <c r="B293" s="125"/>
      <c r="C293" s="128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0"/>
      <c r="B294" s="111"/>
      <c r="C294" s="12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0" t="s">
        <v>198</v>
      </c>
      <c r="B295" s="111"/>
      <c r="C295" s="12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0"/>
      <c r="B296" s="111"/>
      <c r="C296" s="12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0" t="s">
        <v>198</v>
      </c>
      <c r="B297" s="111"/>
      <c r="C297" s="12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0"/>
      <c r="B298" s="111"/>
      <c r="C298" s="12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0" t="s">
        <v>198</v>
      </c>
      <c r="B299" s="111"/>
      <c r="C299" s="12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0"/>
      <c r="B300" s="111"/>
      <c r="C300" s="12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0"/>
      <c r="B301" s="111" t="s">
        <v>203</v>
      </c>
      <c r="C301" s="12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0"/>
      <c r="B302" s="111"/>
      <c r="C302" s="12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0"/>
      <c r="B303" s="111" t="s">
        <v>205</v>
      </c>
      <c r="C303" s="12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0"/>
      <c r="B304" s="111"/>
      <c r="C304" s="12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0"/>
      <c r="B305" s="111" t="s">
        <v>207</v>
      </c>
      <c r="C305" s="12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0"/>
      <c r="B306" s="111"/>
      <c r="C306" s="12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0"/>
      <c r="B307" s="111" t="s">
        <v>209</v>
      </c>
      <c r="C307" s="12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0"/>
      <c r="B308" s="111"/>
      <c r="C308" s="12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0"/>
      <c r="B309" s="111" t="s">
        <v>211</v>
      </c>
      <c r="C309" s="12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0"/>
      <c r="B310" s="111"/>
      <c r="C310" s="12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0"/>
      <c r="B311" s="111" t="s">
        <v>213</v>
      </c>
      <c r="C311" s="12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0"/>
      <c r="B312" s="111"/>
      <c r="C312" s="12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0"/>
      <c r="B313" s="111" t="s">
        <v>215</v>
      </c>
      <c r="C313" s="12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0"/>
      <c r="B314" s="111"/>
      <c r="C314" s="12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0"/>
      <c r="B315" s="111" t="s">
        <v>217</v>
      </c>
      <c r="C315" s="12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0"/>
      <c r="B316" s="111"/>
      <c r="C316" s="12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0"/>
      <c r="B317" s="111" t="s">
        <v>217</v>
      </c>
      <c r="C317" s="12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0"/>
      <c r="B318" s="111"/>
      <c r="C318" s="12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0" t="s">
        <v>198</v>
      </c>
      <c r="B319" s="152"/>
      <c r="C319" s="145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0"/>
      <c r="B320" s="125"/>
      <c r="C320" s="128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0" t="s">
        <v>198</v>
      </c>
      <c r="B321" s="152"/>
      <c r="C321" s="145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0"/>
      <c r="B322" s="125"/>
      <c r="C322" s="128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0" t="s">
        <v>198</v>
      </c>
      <c r="B323" s="111"/>
      <c r="C323" s="12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0"/>
      <c r="B324" s="111"/>
      <c r="C324" s="12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0"/>
      <c r="B325" s="111" t="s">
        <v>221</v>
      </c>
      <c r="C325" s="12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0"/>
      <c r="B326" s="111"/>
      <c r="C326" s="12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0"/>
      <c r="B327" s="111" t="s">
        <v>223</v>
      </c>
      <c r="C327" s="12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0"/>
      <c r="B328" s="111"/>
      <c r="C328" s="12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0"/>
      <c r="B329" s="111" t="s">
        <v>225</v>
      </c>
      <c r="C329" s="12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0"/>
      <c r="B330" s="111"/>
      <c r="C330" s="12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0"/>
      <c r="B331" s="111" t="s">
        <v>227</v>
      </c>
      <c r="C331" s="12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0"/>
      <c r="B332" s="111"/>
      <c r="C332" s="12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0"/>
      <c r="B333" s="111" t="s">
        <v>229</v>
      </c>
      <c r="C333" s="12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0"/>
      <c r="B334" s="111"/>
      <c r="C334" s="12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0"/>
      <c r="B335" s="111" t="s">
        <v>231</v>
      </c>
      <c r="C335" s="12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0"/>
      <c r="B336" s="111"/>
      <c r="C336" s="12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0"/>
      <c r="B337" s="111" t="s">
        <v>233</v>
      </c>
      <c r="C337" s="12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0"/>
      <c r="B338" s="111"/>
      <c r="C338" s="12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0"/>
      <c r="B339" s="111" t="s">
        <v>235</v>
      </c>
      <c r="C339" s="12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0"/>
      <c r="B340" s="111"/>
      <c r="C340" s="12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0"/>
      <c r="B341" s="111" t="s">
        <v>237</v>
      </c>
      <c r="C341" s="12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0"/>
      <c r="B342" s="111"/>
      <c r="C342" s="12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0"/>
      <c r="B343" s="111" t="s">
        <v>239</v>
      </c>
      <c r="C343" s="12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0"/>
      <c r="B344" s="111"/>
      <c r="C344" s="12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0"/>
      <c r="B345" s="111" t="s">
        <v>241</v>
      </c>
      <c r="C345" s="12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0"/>
      <c r="B346" s="111"/>
      <c r="C346" s="12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0" t="s">
        <v>198</v>
      </c>
      <c r="B347" s="111"/>
      <c r="C347" s="12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0"/>
      <c r="B348" s="111"/>
      <c r="C348" s="12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0" t="s">
        <v>198</v>
      </c>
      <c r="B349" s="111"/>
      <c r="C349" s="12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0"/>
      <c r="B350" s="111"/>
      <c r="C350" s="12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0" t="s">
        <v>198</v>
      </c>
      <c r="B351" s="111"/>
      <c r="C351" s="12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0"/>
      <c r="B352" s="121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2018-04-19T07:26:10Z</dcterms:modified>
</cp:coreProperties>
</file>